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filterPrivacy="1" codeName="ThisWorkbook" defaultThemeVersion="124226"/>
  <xr:revisionPtr revIDLastSave="0" documentId="13_ncr:1_{6AA38E2D-9486-42CA-9D08-33B69C762D80}" xr6:coauthVersionLast="36" xr6:coauthVersionMax="36" xr10:uidLastSave="{00000000-0000-0000-0000-000000000000}"/>
  <bookViews>
    <workbookView xWindow="0" yWindow="0" windowWidth="21576" windowHeight="9192" xr2:uid="{00000000-000D-0000-FFFF-FFFF00000000}"/>
  </bookViews>
  <sheets>
    <sheet name="S-7" sheetId="1" r:id="rId1"/>
    <sheet name="S-8" sheetId="2" r:id="rId2"/>
    <sheet name="S-9" sheetId="5" r:id="rId3"/>
  </sheets>
  <definedNames>
    <definedName name="_xlnm.Print_Area" localSheetId="0">'S-7'!$A$1:$K$21</definedName>
    <definedName name="_xlnm.Print_Area" localSheetId="1">'S-8'!$A$1:$I$21</definedName>
    <definedName name="_xlnm.Print_Area" localSheetId="2">'S-9'!$A$1:$W$102</definedName>
    <definedName name="_xlnm.Print_Titles" localSheetId="2">'S-9'!$1:$9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9" i="2" l="1"/>
  <c r="U94" i="5" l="1"/>
  <c r="O94" i="5"/>
  <c r="O98" i="5"/>
  <c r="U98" i="5" s="1"/>
  <c r="A21" i="5"/>
  <c r="O82" i="5"/>
  <c r="Q82" i="5" s="1"/>
  <c r="S82" i="5" s="1"/>
  <c r="U82" i="5"/>
  <c r="O83" i="5"/>
  <c r="Q83" i="5" s="1"/>
  <c r="S83" i="5" s="1"/>
  <c r="U83" i="5"/>
  <c r="O84" i="5"/>
  <c r="Q84" i="5" s="1"/>
  <c r="S84" i="5" s="1"/>
  <c r="U84" i="5"/>
  <c r="O85" i="5"/>
  <c r="Q85" i="5" s="1"/>
  <c r="S85" i="5" s="1"/>
  <c r="U85" i="5"/>
  <c r="O86" i="5"/>
  <c r="Q86" i="5" s="1"/>
  <c r="S86" i="5" s="1"/>
  <c r="W86" i="5" s="1"/>
  <c r="U86" i="5"/>
  <c r="O87" i="5"/>
  <c r="Q87" i="5" s="1"/>
  <c r="S87" i="5" s="1"/>
  <c r="U87" i="5"/>
  <c r="O88" i="5"/>
  <c r="Q88" i="5" s="1"/>
  <c r="S88" i="5" s="1"/>
  <c r="U88" i="5"/>
  <c r="I90" i="5"/>
  <c r="K90" i="5"/>
  <c r="M90" i="5"/>
  <c r="O62" i="5"/>
  <c r="Q62" i="5" s="1"/>
  <c r="S62" i="5" s="1"/>
  <c r="O63" i="5"/>
  <c r="Q63" i="5" s="1"/>
  <c r="O64" i="5"/>
  <c r="Q64" i="5" s="1"/>
  <c r="S64" i="5" s="1"/>
  <c r="O65" i="5"/>
  <c r="Q65" i="5" s="1"/>
  <c r="O66" i="5"/>
  <c r="Q66" i="5" s="1"/>
  <c r="S66" i="5" s="1"/>
  <c r="O67" i="5"/>
  <c r="Q67" i="5" s="1"/>
  <c r="S67" i="5" s="1"/>
  <c r="M68" i="5"/>
  <c r="M78" i="5" s="1"/>
  <c r="O69" i="5"/>
  <c r="Q69" i="5" s="1"/>
  <c r="O70" i="5"/>
  <c r="Q70" i="5" s="1"/>
  <c r="S70" i="5" s="1"/>
  <c r="O71" i="5"/>
  <c r="Q71" i="5" s="1"/>
  <c r="S71" i="5" s="1"/>
  <c r="O72" i="5"/>
  <c r="Q72" i="5" s="1"/>
  <c r="S72" i="5" s="1"/>
  <c r="O73" i="5"/>
  <c r="Q73" i="5" s="1"/>
  <c r="O74" i="5"/>
  <c r="Q74" i="5" s="1"/>
  <c r="O75" i="5"/>
  <c r="Q75" i="5" s="1"/>
  <c r="I78" i="5"/>
  <c r="K78" i="5"/>
  <c r="U78" i="5"/>
  <c r="S69" i="5" l="1"/>
  <c r="W69" i="5" s="1"/>
  <c r="S75" i="5"/>
  <c r="W75" i="5" s="1"/>
  <c r="S74" i="5"/>
  <c r="W74" i="5" s="1"/>
  <c r="S73" i="5"/>
  <c r="W73" i="5" s="1"/>
  <c r="S65" i="5"/>
  <c r="W65" i="5" s="1"/>
  <c r="S63" i="5"/>
  <c r="W63" i="5" s="1"/>
  <c r="W71" i="5"/>
  <c r="W67" i="5"/>
  <c r="W66" i="5"/>
  <c r="W72" i="5"/>
  <c r="W64" i="5"/>
  <c r="W70" i="5"/>
  <c r="W62" i="5"/>
  <c r="Q94" i="5"/>
  <c r="S94" i="5" s="1"/>
  <c r="W85" i="5"/>
  <c r="W82" i="5"/>
  <c r="W84" i="5"/>
  <c r="W88" i="5"/>
  <c r="W87" i="5"/>
  <c r="W83" i="5"/>
  <c r="O90" i="5"/>
  <c r="U90" i="5"/>
  <c r="O68" i="5"/>
  <c r="Q68" i="5" s="1"/>
  <c r="S68" i="5" l="1"/>
  <c r="W68" i="5" s="1"/>
  <c r="W78" i="5" s="1"/>
  <c r="S78" i="5" s="1"/>
  <c r="W90" i="5"/>
  <c r="S90" i="5" s="1"/>
  <c r="O78" i="5"/>
  <c r="K57" i="5" l="1"/>
  <c r="I57" i="5"/>
  <c r="I100" i="5" s="1"/>
  <c r="S13" i="5" l="1"/>
  <c r="S17" i="5"/>
  <c r="U23" i="5" l="1"/>
  <c r="U24" i="5"/>
  <c r="U25" i="5"/>
  <c r="U26" i="5"/>
  <c r="O26" i="5" s="1"/>
  <c r="Q26" i="5" s="1"/>
  <c r="U27" i="5"/>
  <c r="U28" i="5"/>
  <c r="U29" i="5"/>
  <c r="U30" i="5"/>
  <c r="U31" i="5"/>
  <c r="U32" i="5"/>
  <c r="U33" i="5"/>
  <c r="U34" i="5"/>
  <c r="U35" i="5"/>
  <c r="U36" i="5"/>
  <c r="U37" i="5"/>
  <c r="U38" i="5"/>
  <c r="U39" i="5"/>
  <c r="U40" i="5"/>
  <c r="U41" i="5"/>
  <c r="U42" i="5"/>
  <c r="U43" i="5"/>
  <c r="U44" i="5"/>
  <c r="U45" i="5"/>
  <c r="U46" i="5"/>
  <c r="U47" i="5"/>
  <c r="U48" i="5"/>
  <c r="U49" i="5"/>
  <c r="U50" i="5"/>
  <c r="U51" i="5"/>
  <c r="U52" i="5"/>
  <c r="U53" i="5"/>
  <c r="U22" i="5"/>
  <c r="U21" i="5"/>
  <c r="S26" i="5" l="1"/>
  <c r="W26" i="5" s="1"/>
  <c r="G13" i="2"/>
  <c r="U57" i="5"/>
  <c r="U100" i="5" s="1"/>
  <c r="O23" i="5"/>
  <c r="Q23" i="5" s="1"/>
  <c r="O24" i="5"/>
  <c r="Q24" i="5" s="1"/>
  <c r="O25" i="5"/>
  <c r="Q25" i="5" s="1"/>
  <c r="O27" i="5"/>
  <c r="Q27" i="5" s="1"/>
  <c r="O28" i="5"/>
  <c r="Q28" i="5" s="1"/>
  <c r="O29" i="5"/>
  <c r="Q29" i="5" s="1"/>
  <c r="O30" i="5"/>
  <c r="Q30" i="5" s="1"/>
  <c r="O31" i="5"/>
  <c r="Q31" i="5" s="1"/>
  <c r="O32" i="5"/>
  <c r="Q32" i="5" s="1"/>
  <c r="O33" i="5"/>
  <c r="Q33" i="5" s="1"/>
  <c r="O34" i="5"/>
  <c r="Q34" i="5" s="1"/>
  <c r="O35" i="5"/>
  <c r="Q35" i="5" s="1"/>
  <c r="O36" i="5"/>
  <c r="Q36" i="5" s="1"/>
  <c r="O37" i="5"/>
  <c r="Q37" i="5" s="1"/>
  <c r="O38" i="5"/>
  <c r="Q38" i="5" s="1"/>
  <c r="O39" i="5"/>
  <c r="Q39" i="5" s="1"/>
  <c r="O40" i="5"/>
  <c r="Q40" i="5" s="1"/>
  <c r="O41" i="5"/>
  <c r="Q41" i="5" s="1"/>
  <c r="O42" i="5"/>
  <c r="Q42" i="5" s="1"/>
  <c r="O43" i="5"/>
  <c r="Q43" i="5" s="1"/>
  <c r="O44" i="5"/>
  <c r="Q44" i="5" s="1"/>
  <c r="O45" i="5"/>
  <c r="Q45" i="5" s="1"/>
  <c r="O46" i="5"/>
  <c r="Q46" i="5" s="1"/>
  <c r="O47" i="5"/>
  <c r="Q47" i="5" s="1"/>
  <c r="O48" i="5"/>
  <c r="Q48" i="5" s="1"/>
  <c r="O49" i="5"/>
  <c r="Q49" i="5" s="1"/>
  <c r="O50" i="5"/>
  <c r="Q50" i="5" s="1"/>
  <c r="O51" i="5"/>
  <c r="Q51" i="5" s="1"/>
  <c r="O52" i="5"/>
  <c r="Q52" i="5" s="1"/>
  <c r="O53" i="5"/>
  <c r="Q53" i="5" s="1"/>
  <c r="O22" i="5"/>
  <c r="Q22" i="5" s="1"/>
  <c r="O21" i="5"/>
  <c r="S24" i="5" l="1"/>
  <c r="W24" i="5" s="1"/>
  <c r="S49" i="5"/>
  <c r="W49" i="5" s="1"/>
  <c r="S40" i="5"/>
  <c r="W40" i="5" s="1"/>
  <c r="S23" i="5"/>
  <c r="W23" i="5" s="1"/>
  <c r="S50" i="5"/>
  <c r="W50" i="5" s="1"/>
  <c r="S41" i="5"/>
  <c r="W41" i="5" s="1"/>
  <c r="S48" i="5"/>
  <c r="W48" i="5" s="1"/>
  <c r="S32" i="5"/>
  <c r="W32" i="5" s="1"/>
  <c r="S47" i="5"/>
  <c r="W47" i="5" s="1"/>
  <c r="S39" i="5"/>
  <c r="W39" i="5" s="1"/>
  <c r="S31" i="5"/>
  <c r="W31" i="5" s="1"/>
  <c r="S25" i="5"/>
  <c r="W25" i="5" s="1"/>
  <c r="S22" i="5"/>
  <c r="W22" i="5" s="1"/>
  <c r="S38" i="5"/>
  <c r="W38" i="5" s="1"/>
  <c r="S30" i="5"/>
  <c r="W30" i="5" s="1"/>
  <c r="S34" i="5"/>
  <c r="W34" i="5" s="1"/>
  <c r="S42" i="5"/>
  <c r="W42" i="5" s="1"/>
  <c r="S33" i="5"/>
  <c r="W33" i="5" s="1"/>
  <c r="S46" i="5"/>
  <c r="W46" i="5" s="1"/>
  <c r="S53" i="5"/>
  <c r="W53" i="5" s="1"/>
  <c r="S45" i="5"/>
  <c r="W45" i="5" s="1"/>
  <c r="S37" i="5"/>
  <c r="W37" i="5" s="1"/>
  <c r="S29" i="5"/>
  <c r="W29" i="5" s="1"/>
  <c r="S52" i="5"/>
  <c r="W52" i="5" s="1"/>
  <c r="S44" i="5"/>
  <c r="W44" i="5" s="1"/>
  <c r="S36" i="5"/>
  <c r="W36" i="5" s="1"/>
  <c r="S28" i="5"/>
  <c r="W28" i="5" s="1"/>
  <c r="S51" i="5"/>
  <c r="W51" i="5" s="1"/>
  <c r="S43" i="5"/>
  <c r="W43" i="5" s="1"/>
  <c r="S35" i="5"/>
  <c r="W35" i="5" s="1"/>
  <c r="S27" i="5"/>
  <c r="W27" i="5" s="1"/>
  <c r="Q21" i="5"/>
  <c r="O57" i="5"/>
  <c r="O100" i="5" s="1"/>
  <c r="S21" i="5" l="1"/>
  <c r="W21" i="5" s="1"/>
  <c r="W57" i="5" s="1"/>
  <c r="M57" i="5"/>
  <c r="A22" i="5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l="1"/>
  <c r="A55" i="5" s="1"/>
  <c r="A57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8" i="5" s="1"/>
  <c r="A82" i="5" s="1"/>
  <c r="A83" i="5" s="1"/>
  <c r="A84" i="5" s="1"/>
  <c r="A85" i="5" s="1"/>
  <c r="A86" i="5" s="1"/>
  <c r="A87" i="5" s="1"/>
  <c r="A88" i="5" s="1"/>
  <c r="A90" i="5" s="1"/>
  <c r="A94" i="5" s="1"/>
  <c r="A98" i="5" s="1"/>
  <c r="A100" i="5" s="1"/>
  <c r="G19" i="2"/>
  <c r="E13" i="1" l="1"/>
  <c r="E17" i="1" s="1"/>
  <c r="G15" i="1" s="1"/>
  <c r="K15" i="1" l="1"/>
  <c r="G13" i="1"/>
  <c r="G17" i="1" s="1"/>
  <c r="W100" i="5" l="1"/>
  <c r="S100" i="5" s="1"/>
  <c r="E19" i="2" l="1"/>
  <c r="I13" i="1"/>
  <c r="K13" i="1" s="1"/>
  <c r="K17" i="1" s="1"/>
</calcChain>
</file>

<file path=xl/sharedStrings.xml><?xml version="1.0" encoding="utf-8"?>
<sst xmlns="http://schemas.openxmlformats.org/spreadsheetml/2006/main" count="113" uniqueCount="77">
  <si>
    <t>GEORGIA POWER COMPANY</t>
  </si>
  <si>
    <t>(1)</t>
  </si>
  <si>
    <t>(2)</t>
  </si>
  <si>
    <t>(3)</t>
  </si>
  <si>
    <t>(4)</t>
  </si>
  <si>
    <t>(5)</t>
  </si>
  <si>
    <t>(6)</t>
  </si>
  <si>
    <t>1</t>
  </si>
  <si>
    <t>Long-Term Debt</t>
  </si>
  <si>
    <t>Common Equity</t>
  </si>
  <si>
    <t>TOTAL</t>
  </si>
  <si>
    <t>RATE OF RETURN</t>
  </si>
  <si>
    <t>COST OF LONG-TERM DEBT</t>
  </si>
  <si>
    <t>Unamortized Debt Issuance Expense</t>
  </si>
  <si>
    <t>Unamortized Gain on Reacquired Debt</t>
  </si>
  <si>
    <t>Unamortized Loss on Reacquired Debt</t>
  </si>
  <si>
    <t xml:space="preserve">                        Net Proceeds Available</t>
  </si>
  <si>
    <t>Line</t>
  </si>
  <si>
    <t>Coupon</t>
  </si>
  <si>
    <t>Rate</t>
  </si>
  <si>
    <t xml:space="preserve">Maturity </t>
  </si>
  <si>
    <t>Date</t>
  </si>
  <si>
    <t>Principal</t>
  </si>
  <si>
    <t xml:space="preserve">Amount </t>
  </si>
  <si>
    <t>Issued</t>
  </si>
  <si>
    <t xml:space="preserve">Discount </t>
  </si>
  <si>
    <t>Or</t>
  </si>
  <si>
    <t>(Premium)</t>
  </si>
  <si>
    <t>Expenses</t>
  </si>
  <si>
    <t>Net</t>
  </si>
  <si>
    <t>Proceeds</t>
  </si>
  <si>
    <t xml:space="preserve">% Of </t>
  </si>
  <si>
    <t>Cost</t>
  </si>
  <si>
    <t>Of</t>
  </si>
  <si>
    <t>Money</t>
  </si>
  <si>
    <t>Amount</t>
  </si>
  <si>
    <t>Outstanding</t>
  </si>
  <si>
    <t>Annual</t>
  </si>
  <si>
    <t>No.</t>
  </si>
  <si>
    <t>(7)</t>
  </si>
  <si>
    <t>(8)</t>
  </si>
  <si>
    <t>(9)</t>
  </si>
  <si>
    <t>(10)</t>
  </si>
  <si>
    <t>(11)</t>
  </si>
  <si>
    <t xml:space="preserve">Date of </t>
  </si>
  <si>
    <t>Issue</t>
  </si>
  <si>
    <t>Pollution Control Bonds</t>
  </si>
  <si>
    <t>COST OF LONG TERM DEBT</t>
  </si>
  <si>
    <t>Senior Notes</t>
  </si>
  <si>
    <t>Unamortized Debt Discount and Premium (Net)</t>
  </si>
  <si>
    <t>(AMOUNTS IN THOUSANDS)</t>
  </si>
  <si>
    <t>Component</t>
  </si>
  <si>
    <t>Balance</t>
  </si>
  <si>
    <t>Description</t>
  </si>
  <si>
    <t>Annualized</t>
  </si>
  <si>
    <t>AS OF DECEMBER 31, 2018</t>
  </si>
  <si>
    <t>Unamortized Interest Rate Hedge Gain/(Loss)</t>
  </si>
  <si>
    <t>DOE Loan</t>
  </si>
  <si>
    <t>Junior Subordinated Debt</t>
  </si>
  <si>
    <t>(12)</t>
  </si>
  <si>
    <t>First Mortgage Bonds, Pollution Control Bonds, DOE Loans, Junior Subordinated Debt, Senior Notes, and PPA Capital Leases Outstanding</t>
  </si>
  <si>
    <t>Issuance</t>
  </si>
  <si>
    <t>Notes:</t>
  </si>
  <si>
    <t>Details may not add to totals due to rounding.</t>
  </si>
  <si>
    <t xml:space="preserve">Capital (Finance) Lease Agreements (PPAs) </t>
  </si>
  <si>
    <t>Ratio</t>
  </si>
  <si>
    <t>First Mortgage Bonds</t>
  </si>
  <si>
    <t>Trust Preferred Securities</t>
  </si>
  <si>
    <t>Pollution Control Bond Totals</t>
  </si>
  <si>
    <t>Net Loss on Reacquired Debt</t>
  </si>
  <si>
    <t>Senior Notes Totals</t>
  </si>
  <si>
    <t>Long Term Debt Totals</t>
  </si>
  <si>
    <t>Note:  Details may not add to totals due to rounding.</t>
  </si>
  <si>
    <t>&amp; Hedge</t>
  </si>
  <si>
    <t>Line-of-credit Issuance Costs</t>
  </si>
  <si>
    <t>DOE Loan Totals</t>
  </si>
  <si>
    <t xml:space="preserve">Per the Tax Reform Act, retail common equity is set at the lower of actual common equity or 55%.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</si>
</sst>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5" formatCode="&quot;$&quot;#,##0_);\(&quot;$&quot;#,##0\)"/>
    <numFmt numFmtId="7" formatCode="&quot;$&quot;#,##0.00_);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0.000%"/>
    <numFmt numFmtId="166" formatCode="mm/dd/yy;@"/>
    <numFmt numFmtId="167" formatCode="_(* #,##0_);_(* \(#,##0\);_(* &quot;-&quot;??_);_(@_)"/>
    <numFmt numFmtId="168" formatCode="_(&quot;$&quot;* #,##0_);_(&quot;$&quot;* \(#,##0\);_(&quot;$&quot;* &quot;-&quot;??_);_(@_)"/>
    <numFmt numFmtId="169" formatCode="_(&quot;$&quot;* #,##0.000_);_(&quot;$&quot;* \(#,##0.000\);_(&quot;$&quot;* &quot;-&quot;???_);_(@_)"/>
    <numFmt numFmtId="170" formatCode="_(&quot;$&quot;* #,##0.0000_);_(&quot;$&quot;* \(#,##0.0000\);_(&quot;$&quot;* &quot;-&quot;??_);_(@_)"/>
  </numFmts>
  <fonts count="2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name val="Times New Roman"/>
      <family val="1"/>
    </font>
    <font>
      <u/>
      <sz val="12"/>
      <name val="Times New Roman"/>
      <family val="1"/>
    </font>
    <font>
      <b/>
      <u/>
      <sz val="12"/>
      <color indexed="17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" fillId="0" borderId="0"/>
    <xf numFmtId="37" fontId="3" fillId="0" borderId="0"/>
    <xf numFmtId="9" fontId="4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7" applyNumberFormat="0" applyAlignment="0" applyProtection="0"/>
    <xf numFmtId="0" fontId="14" fillId="6" borderId="8" applyNumberFormat="0" applyAlignment="0" applyProtection="0"/>
    <xf numFmtId="0" fontId="15" fillId="6" borderId="7" applyNumberFormat="0" applyAlignment="0" applyProtection="0"/>
    <xf numFmtId="0" fontId="16" fillId="0" borderId="9" applyNumberFormat="0" applyFill="0" applyAlignment="0" applyProtection="0"/>
    <xf numFmtId="0" fontId="17" fillId="7" borderId="10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2" applyNumberFormat="0" applyFill="0" applyAlignment="0" applyProtection="0"/>
    <xf numFmtId="0" fontId="2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8" borderId="11" applyNumberFormat="0" applyFont="0" applyAlignment="0" applyProtection="0"/>
  </cellStyleXfs>
  <cellXfs count="97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2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quotePrefix="1" applyFont="1" applyFill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2" fillId="0" borderId="0" xfId="0" applyFont="1" applyFill="1" applyAlignment="1"/>
    <xf numFmtId="0" fontId="3" fillId="0" borderId="0" xfId="3" quotePrefix="1" applyFont="1" applyFill="1" applyAlignment="1">
      <alignment horizontal="center"/>
    </xf>
    <xf numFmtId="0" fontId="3" fillId="0" borderId="0" xfId="3" applyFont="1" applyFill="1"/>
    <xf numFmtId="0" fontId="4" fillId="0" borderId="0" xfId="3" applyFont="1" applyFill="1"/>
    <xf numFmtId="0" fontId="3" fillId="0" borderId="0" xfId="3" quotePrefix="1" applyFont="1" applyFill="1" applyBorder="1" applyAlignment="1">
      <alignment horizontal="center"/>
    </xf>
    <xf numFmtId="0" fontId="23" fillId="0" borderId="0" xfId="3" applyFont="1" applyFill="1"/>
    <xf numFmtId="0" fontId="3" fillId="0" borderId="0" xfId="3" applyFont="1" applyFill="1" applyAlignment="1">
      <alignment horizontal="center"/>
    </xf>
    <xf numFmtId="10" fontId="3" fillId="0" borderId="2" xfId="3" applyNumberFormat="1" applyFont="1" applyFill="1" applyBorder="1"/>
    <xf numFmtId="168" fontId="3" fillId="0" borderId="2" xfId="2" applyNumberFormat="1" applyFont="1" applyFill="1" applyBorder="1"/>
    <xf numFmtId="168" fontId="3" fillId="0" borderId="0" xfId="2" applyNumberFormat="1" applyFont="1" applyFill="1"/>
    <xf numFmtId="10" fontId="3" fillId="0" borderId="0" xfId="3" applyNumberFormat="1" applyFont="1" applyFill="1" applyBorder="1"/>
    <xf numFmtId="5" fontId="3" fillId="0" borderId="0" xfId="3" applyNumberFormat="1" applyFont="1" applyFill="1" applyBorder="1"/>
    <xf numFmtId="164" fontId="3" fillId="0" borderId="0" xfId="3" applyNumberFormat="1" applyFont="1" applyFill="1" applyBorder="1"/>
    <xf numFmtId="44" fontId="3" fillId="0" borderId="0" xfId="0" applyNumberFormat="1" applyFont="1" applyFill="1"/>
    <xf numFmtId="0" fontId="23" fillId="0" borderId="0" xfId="0" applyFont="1" applyFill="1"/>
    <xf numFmtId="10" fontId="3" fillId="0" borderId="0" xfId="0" applyNumberFormat="1" applyFont="1" applyFill="1"/>
    <xf numFmtId="49" fontId="3" fillId="0" borderId="0" xfId="0" quotePrefix="1" applyNumberFormat="1" applyFont="1" applyFill="1"/>
    <xf numFmtId="166" fontId="3" fillId="0" borderId="0" xfId="0" quotePrefix="1" applyNumberFormat="1" applyFont="1" applyFill="1" applyAlignment="1">
      <alignment horizontal="right"/>
    </xf>
    <xf numFmtId="14" fontId="3" fillId="0" borderId="0" xfId="0" quotePrefix="1" applyNumberFormat="1" applyFont="1" applyFill="1"/>
    <xf numFmtId="42" fontId="3" fillId="0" borderId="0" xfId="2" applyNumberFormat="1" applyFont="1" applyFill="1"/>
    <xf numFmtId="167" fontId="3" fillId="0" borderId="0" xfId="1" applyNumberFormat="1" applyFont="1" applyFill="1"/>
    <xf numFmtId="10" fontId="3" fillId="0" borderId="0" xfId="6" applyNumberFormat="1" applyFont="1" applyFill="1"/>
    <xf numFmtId="0" fontId="3" fillId="0" borderId="0" xfId="0" quotePrefix="1" applyFont="1" applyFill="1" applyAlignment="1">
      <alignment horizontal="left"/>
    </xf>
    <xf numFmtId="41" fontId="3" fillId="0" borderId="0" xfId="0" applyNumberFormat="1" applyFont="1" applyFill="1"/>
    <xf numFmtId="41" fontId="3" fillId="0" borderId="0" xfId="1" applyNumberFormat="1" applyFont="1" applyFill="1"/>
    <xf numFmtId="0" fontId="3" fillId="0" borderId="0" xfId="0" quotePrefix="1" applyFont="1" applyFill="1"/>
    <xf numFmtId="166" fontId="3" fillId="0" borderId="0" xfId="0" applyNumberFormat="1" applyFont="1" applyFill="1" applyAlignment="1">
      <alignment horizontal="right"/>
    </xf>
    <xf numFmtId="41" fontId="3" fillId="0" borderId="0" xfId="0" applyNumberFormat="1" applyFont="1" applyFill="1" applyProtection="1"/>
    <xf numFmtId="41" fontId="3" fillId="0" borderId="1" xfId="0" applyNumberFormat="1" applyFont="1" applyFill="1" applyBorder="1"/>
    <xf numFmtId="10" fontId="3" fillId="0" borderId="1" xfId="0" applyNumberFormat="1" applyFont="1" applyFill="1" applyBorder="1"/>
    <xf numFmtId="41" fontId="3" fillId="0" borderId="1" xfId="1" applyNumberFormat="1" applyFont="1" applyFill="1" applyBorder="1"/>
    <xf numFmtId="42" fontId="3" fillId="0" borderId="2" xfId="2" applyNumberFormat="1" applyFont="1" applyFill="1" applyBorder="1"/>
    <xf numFmtId="42" fontId="3" fillId="0" borderId="0" xfId="0" applyNumberFormat="1" applyFont="1" applyFill="1"/>
    <xf numFmtId="42" fontId="3" fillId="0" borderId="0" xfId="2" applyNumberFormat="1" applyFont="1" applyFill="1" applyBorder="1"/>
    <xf numFmtId="169" fontId="3" fillId="0" borderId="0" xfId="0" applyNumberFormat="1" applyFont="1" applyFill="1"/>
    <xf numFmtId="165" fontId="3" fillId="0" borderId="0" xfId="0" applyNumberFormat="1" applyFont="1" applyFill="1"/>
    <xf numFmtId="165" fontId="3" fillId="0" borderId="0" xfId="0" applyNumberFormat="1" applyFont="1" applyFill="1" applyProtection="1"/>
    <xf numFmtId="168" fontId="3" fillId="0" borderId="0" xfId="2" applyNumberFormat="1" applyFont="1" applyFill="1" applyBorder="1"/>
    <xf numFmtId="41" fontId="3" fillId="0" borderId="0" xfId="2" applyNumberFormat="1" applyFont="1" applyFill="1"/>
    <xf numFmtId="41" fontId="3" fillId="0" borderId="1" xfId="2" applyNumberFormat="1" applyFont="1" applyFill="1" applyBorder="1"/>
    <xf numFmtId="0" fontId="3" fillId="0" borderId="0" xfId="0" applyFont="1" applyFill="1" applyBorder="1"/>
    <xf numFmtId="10" fontId="3" fillId="0" borderId="0" xfId="3" applyNumberFormat="1" applyFont="1" applyFill="1"/>
    <xf numFmtId="14" fontId="3" fillId="0" borderId="0" xfId="3" applyNumberFormat="1" applyFont="1" applyFill="1"/>
    <xf numFmtId="0" fontId="3" fillId="0" borderId="0" xfId="3" applyFont="1" applyFill="1" applyBorder="1"/>
    <xf numFmtId="43" fontId="3" fillId="0" borderId="0" xfId="1" applyFont="1" applyFill="1"/>
    <xf numFmtId="170" fontId="3" fillId="0" borderId="0" xfId="0" applyNumberFormat="1" applyFont="1" applyFill="1"/>
    <xf numFmtId="168" fontId="3" fillId="0" borderId="3" xfId="2" applyNumberFormat="1" applyFont="1" applyFill="1" applyBorder="1"/>
    <xf numFmtId="10" fontId="3" fillId="0" borderId="3" xfId="3" applyNumberFormat="1" applyFont="1" applyFill="1" applyBorder="1"/>
    <xf numFmtId="0" fontId="4" fillId="0" borderId="0" xfId="0" applyFont="1"/>
    <xf numFmtId="0" fontId="3" fillId="0" borderId="0" xfId="0" applyFont="1"/>
    <xf numFmtId="0" fontId="22" fillId="0" borderId="0" xfId="0" applyFont="1" applyAlignme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quotePrefix="1" applyFont="1" applyAlignment="1">
      <alignment horizontal="center"/>
    </xf>
    <xf numFmtId="0" fontId="4" fillId="0" borderId="0" xfId="0" applyFont="1" applyAlignment="1"/>
    <xf numFmtId="0" fontId="3" fillId="0" borderId="0" xfId="0" quotePrefix="1" applyFont="1" applyAlignment="1">
      <alignment horizontal="center" vertical="top"/>
    </xf>
    <xf numFmtId="0" fontId="3" fillId="0" borderId="0" xfId="0" applyFont="1" applyAlignment="1"/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wrapText="1"/>
    </xf>
    <xf numFmtId="168" fontId="3" fillId="0" borderId="0" xfId="2" applyNumberFormat="1" applyFont="1" applyFill="1" applyBorder="1" applyAlignment="1">
      <alignment vertical="top"/>
    </xf>
    <xf numFmtId="7" fontId="4" fillId="0" borderId="0" xfId="0" applyNumberFormat="1" applyFont="1"/>
    <xf numFmtId="7" fontId="4" fillId="0" borderId="0" xfId="0" quotePrefix="1" applyNumberFormat="1" applyFont="1" applyAlignment="1">
      <alignment horizontal="left"/>
    </xf>
    <xf numFmtId="0" fontId="3" fillId="0" borderId="0" xfId="0" applyFont="1" applyAlignment="1">
      <alignment vertical="top"/>
    </xf>
    <xf numFmtId="37" fontId="3" fillId="0" borderId="0" xfId="0" applyNumberFormat="1" applyFont="1" applyFill="1" applyAlignment="1">
      <alignment vertical="top"/>
    </xf>
    <xf numFmtId="0" fontId="4" fillId="0" borderId="0" xfId="0" quotePrefix="1" applyFont="1" applyAlignment="1">
      <alignment horizontal="left"/>
    </xf>
    <xf numFmtId="0" fontId="3" fillId="0" borderId="0" xfId="0" applyFont="1" applyFill="1" applyAlignment="1">
      <alignment vertical="top"/>
    </xf>
    <xf numFmtId="10" fontId="3" fillId="0" borderId="0" xfId="0" applyNumberFormat="1" applyFont="1" applyAlignment="1">
      <alignment horizontal="center" vertical="top"/>
    </xf>
    <xf numFmtId="168" fontId="3" fillId="0" borderId="3" xfId="2" applyNumberFormat="1" applyFont="1" applyBorder="1" applyAlignment="1">
      <alignment vertical="top"/>
    </xf>
    <xf numFmtId="168" fontId="3" fillId="0" borderId="0" xfId="2" applyNumberFormat="1" applyFont="1" applyAlignment="1">
      <alignment vertical="top"/>
    </xf>
    <xf numFmtId="14" fontId="3" fillId="0" borderId="1" xfId="0" applyNumberFormat="1" applyFont="1" applyBorder="1" applyAlignment="1">
      <alignment horizontal="center"/>
    </xf>
    <xf numFmtId="0" fontId="23" fillId="0" borderId="0" xfId="0" applyFont="1" applyAlignment="1"/>
    <xf numFmtId="0" fontId="3" fillId="0" borderId="1" xfId="3" applyFont="1" applyFill="1" applyBorder="1" applyAlignment="1">
      <alignment horizontal="center"/>
    </xf>
    <xf numFmtId="0" fontId="24" fillId="0" borderId="0" xfId="0" applyFont="1" applyAlignment="1"/>
    <xf numFmtId="10" fontId="3" fillId="0" borderId="0" xfId="0" applyNumberFormat="1" applyFont="1"/>
    <xf numFmtId="167" fontId="3" fillId="0" borderId="0" xfId="1" applyNumberFormat="1" applyFont="1"/>
    <xf numFmtId="167" fontId="3" fillId="0" borderId="1" xfId="1" applyNumberFormat="1" applyFont="1" applyFill="1" applyBorder="1"/>
    <xf numFmtId="10" fontId="3" fillId="0" borderId="1" xfId="0" applyNumberFormat="1" applyFont="1" applyBorder="1"/>
    <xf numFmtId="0" fontId="3" fillId="0" borderId="0" xfId="0" applyFont="1" applyAlignment="1">
      <alignment horizontal="right"/>
    </xf>
    <xf numFmtId="168" fontId="3" fillId="0" borderId="2" xfId="2" applyNumberFormat="1" applyFont="1" applyBorder="1"/>
    <xf numFmtId="10" fontId="3" fillId="0" borderId="2" xfId="0" applyNumberFormat="1" applyFont="1" applyBorder="1"/>
    <xf numFmtId="0" fontId="3" fillId="0" borderId="0" xfId="0" applyFont="1" applyBorder="1"/>
    <xf numFmtId="0" fontId="3" fillId="0" borderId="0" xfId="0" applyFont="1" applyAlignment="1">
      <alignment horizontal="right" vertical="top"/>
    </xf>
    <xf numFmtId="0" fontId="22" fillId="0" borderId="0" xfId="0" applyFont="1" applyFill="1" applyAlignment="1">
      <alignment horizontal="center"/>
    </xf>
    <xf numFmtId="0" fontId="22" fillId="0" borderId="0" xfId="0" applyFont="1" applyAlignment="1">
      <alignment horizontal="center"/>
    </xf>
    <xf numFmtId="0" fontId="22" fillId="0" borderId="0" xfId="0" quotePrefix="1" applyFont="1" applyAlignment="1">
      <alignment horizontal="center"/>
    </xf>
    <xf numFmtId="0" fontId="3" fillId="0" borderId="0" xfId="0" applyFont="1" applyFill="1" applyAlignment="1">
      <alignment wrapText="1"/>
    </xf>
    <xf numFmtId="0" fontId="4" fillId="0" borderId="0" xfId="0" applyFont="1" applyAlignment="1">
      <alignment wrapText="1"/>
    </xf>
    <xf numFmtId="0" fontId="22" fillId="0" borderId="0" xfId="0" quotePrefix="1" applyFont="1" applyFill="1" applyAlignment="1">
      <alignment horizontal="center"/>
    </xf>
    <xf numFmtId="0" fontId="22" fillId="0" borderId="0" xfId="0" applyFont="1" applyFill="1" applyAlignment="1">
      <alignment horizontal="center"/>
    </xf>
  </cellXfs>
  <cellStyles count="49">
    <cellStyle name="20% - Accent1" xfId="24" builtinId="30" customBuiltin="1"/>
    <cellStyle name="20% - Accent2" xfId="28" builtinId="34" customBuiltin="1"/>
    <cellStyle name="20% - Accent3" xfId="32" builtinId="38" customBuiltin="1"/>
    <cellStyle name="20% - Accent4" xfId="36" builtinId="42" customBuiltin="1"/>
    <cellStyle name="20% - Accent5" xfId="40" builtinId="46" customBuiltin="1"/>
    <cellStyle name="20% - Accent6" xfId="44" builtinId="50" customBuiltin="1"/>
    <cellStyle name="40% - Accent1" xfId="25" builtinId="31" customBuiltin="1"/>
    <cellStyle name="40% - Accent2" xfId="29" builtinId="35" customBuiltin="1"/>
    <cellStyle name="40% - Accent3" xfId="33" builtinId="39" customBuiltin="1"/>
    <cellStyle name="40% - Accent4" xfId="37" builtinId="43" customBuiltin="1"/>
    <cellStyle name="40% - Accent5" xfId="41" builtinId="47" customBuiltin="1"/>
    <cellStyle name="40% - Accent6" xfId="45" builtinId="51" customBuiltin="1"/>
    <cellStyle name="60% - Accent1" xfId="26" builtinId="32" customBuiltin="1"/>
    <cellStyle name="60% - Accent2" xfId="30" builtinId="36" customBuiltin="1"/>
    <cellStyle name="60% - Accent3" xfId="34" builtinId="40" customBuiltin="1"/>
    <cellStyle name="60% - Accent4" xfId="38" builtinId="44" customBuiltin="1"/>
    <cellStyle name="60% - Accent5" xfId="42" builtinId="48" customBuiltin="1"/>
    <cellStyle name="60% - Accent6" xfId="46" builtinId="52" customBuiltin="1"/>
    <cellStyle name="Accent1" xfId="23" builtinId="29" customBuiltin="1"/>
    <cellStyle name="Accent2" xfId="27" builtinId="33" customBuiltin="1"/>
    <cellStyle name="Accent3" xfId="31" builtinId="37" customBuiltin="1"/>
    <cellStyle name="Accent4" xfId="35" builtinId="41" customBuiltin="1"/>
    <cellStyle name="Accent5" xfId="39" builtinId="45" customBuiltin="1"/>
    <cellStyle name="Accent6" xfId="43" builtinId="49" customBuiltin="1"/>
    <cellStyle name="Bad" xfId="13" builtinId="27" customBuiltin="1"/>
    <cellStyle name="Calculation" xfId="17" builtinId="22" customBuiltin="1"/>
    <cellStyle name="Check Cell" xfId="19" builtinId="23" customBuiltin="1"/>
    <cellStyle name="Comma" xfId="1" builtinId="3"/>
    <cellStyle name="Currency" xfId="2" builtinId="4"/>
    <cellStyle name="Explanatory Text" xfId="21" builtinId="53" customBuiltin="1"/>
    <cellStyle name="Good" xfId="12" builtinId="26" customBuiltin="1"/>
    <cellStyle name="Heading 1" xfId="8" builtinId="16" customBuiltin="1"/>
    <cellStyle name="Heading 2" xfId="9" builtinId="17" customBuiltin="1"/>
    <cellStyle name="Heading 3" xfId="10" builtinId="18" customBuiltin="1"/>
    <cellStyle name="Heading 4" xfId="11" builtinId="19" customBuiltin="1"/>
    <cellStyle name="Input" xfId="15" builtinId="20" customBuiltin="1"/>
    <cellStyle name="Linked Cell" xfId="18" builtinId="24" customBuiltin="1"/>
    <cellStyle name="Neutral" xfId="14" builtinId="28" customBuiltin="1"/>
    <cellStyle name="Normal" xfId="0" builtinId="0"/>
    <cellStyle name="Normal 2" xfId="3" xr:uid="{00000000-0005-0000-0000-000003000000}"/>
    <cellStyle name="Normal 3" xfId="4" xr:uid="{00000000-0005-0000-0000-000004000000}"/>
    <cellStyle name="Normal 4" xfId="47" xr:uid="{00000000-0005-0000-0000-000032000000}"/>
    <cellStyle name="Note 2" xfId="48" xr:uid="{00000000-0005-0000-0000-000033000000}"/>
    <cellStyle name="Output" xfId="16" builtinId="21" customBuiltin="1"/>
    <cellStyle name="Percent" xfId="6" builtinId="5"/>
    <cellStyle name="Percent 2" xfId="5" xr:uid="{00000000-0005-0000-0000-000005000000}"/>
    <cellStyle name="Title" xfId="7" builtinId="15" customBuiltin="1"/>
    <cellStyle name="Total" xfId="22" builtinId="25" customBuiltin="1"/>
    <cellStyle name="Warning Text" xfId="20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autoPageBreaks="0"/>
  </sheetPr>
  <dimension ref="A1:O28"/>
  <sheetViews>
    <sheetView showGridLines="0" tabSelected="1" zoomScaleNormal="100" zoomScaleSheetLayoutView="100" workbookViewId="0">
      <selection sqref="A1:K1"/>
    </sheetView>
  </sheetViews>
  <sheetFormatPr defaultColWidth="9.109375" defaultRowHeight="15" x14ac:dyDescent="0.25"/>
  <cols>
    <col min="1" max="1" width="7.33203125" style="56" customWidth="1"/>
    <col min="2" max="2" width="1.88671875" style="56" customWidth="1"/>
    <col min="3" max="3" width="13.6640625" style="56" bestFit="1" customWidth="1"/>
    <col min="4" max="4" width="1.6640625" style="56" customWidth="1"/>
    <col min="5" max="5" width="13.88671875" style="56" bestFit="1" customWidth="1"/>
    <col min="6" max="6" width="1.6640625" style="56" customWidth="1"/>
    <col min="7" max="7" width="12.5546875" style="56" customWidth="1"/>
    <col min="8" max="8" width="1.6640625" style="56" customWidth="1"/>
    <col min="9" max="9" width="12.5546875" style="56" customWidth="1"/>
    <col min="10" max="10" width="1.6640625" style="56" customWidth="1"/>
    <col min="11" max="11" width="12.5546875" style="56" customWidth="1"/>
    <col min="12" max="12" width="2.6640625" style="56" customWidth="1"/>
    <col min="13" max="13" width="15.5546875" style="56" customWidth="1"/>
    <col min="14" max="16384" width="9.109375" style="56"/>
  </cols>
  <sheetData>
    <row r="1" spans="1:15" ht="15.6" x14ac:dyDescent="0.3">
      <c r="A1" s="91" t="s">
        <v>0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57"/>
    </row>
    <row r="2" spans="1:15" ht="15.6" x14ac:dyDescent="0.3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1:15" ht="15.6" x14ac:dyDescent="0.3">
      <c r="A3" s="91" t="s">
        <v>11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57"/>
    </row>
    <row r="4" spans="1:15" ht="15.6" x14ac:dyDescent="0.3">
      <c r="A4" s="92" t="s">
        <v>55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57"/>
    </row>
    <row r="5" spans="1:15" ht="15.6" x14ac:dyDescent="0.3">
      <c r="A5" s="92" t="s">
        <v>50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57"/>
    </row>
    <row r="6" spans="1:15" ht="15.6" x14ac:dyDescent="0.3">
      <c r="A6" s="57"/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</row>
    <row r="7" spans="1:15" ht="15.6" x14ac:dyDescent="0.3">
      <c r="A7" s="57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</row>
    <row r="8" spans="1:15" ht="15.6" x14ac:dyDescent="0.3">
      <c r="A8" s="57"/>
      <c r="B8" s="57"/>
      <c r="C8" s="57"/>
      <c r="D8" s="57"/>
      <c r="E8" s="59"/>
      <c r="F8" s="57"/>
      <c r="G8" s="57"/>
      <c r="H8" s="57"/>
      <c r="I8" s="57"/>
      <c r="J8" s="57"/>
      <c r="L8" s="57"/>
    </row>
    <row r="9" spans="1:15" ht="15.6" x14ac:dyDescent="0.3">
      <c r="A9" s="59" t="s">
        <v>17</v>
      </c>
      <c r="B9" s="59"/>
      <c r="C9" s="59"/>
      <c r="D9" s="59"/>
      <c r="E9" s="59" t="s">
        <v>52</v>
      </c>
      <c r="F9" s="59"/>
      <c r="G9" s="14" t="s">
        <v>51</v>
      </c>
      <c r="H9" s="59"/>
      <c r="I9" s="59"/>
      <c r="J9" s="59"/>
      <c r="K9" s="59" t="s">
        <v>51</v>
      </c>
      <c r="L9" s="57"/>
    </row>
    <row r="10" spans="1:15" ht="15.6" x14ac:dyDescent="0.3">
      <c r="A10" s="60" t="s">
        <v>38</v>
      </c>
      <c r="B10" s="59"/>
      <c r="C10" s="60" t="s">
        <v>51</v>
      </c>
      <c r="D10" s="59"/>
      <c r="E10" s="77">
        <v>43465</v>
      </c>
      <c r="F10" s="78"/>
      <c r="G10" s="79" t="s">
        <v>65</v>
      </c>
      <c r="H10" s="78"/>
      <c r="I10" s="60" t="s">
        <v>32</v>
      </c>
      <c r="J10" s="78"/>
      <c r="K10" s="60" t="s">
        <v>32</v>
      </c>
      <c r="L10" s="80"/>
      <c r="M10" s="58"/>
      <c r="N10" s="80"/>
      <c r="O10" s="80"/>
    </row>
    <row r="11" spans="1:15" ht="15.6" x14ac:dyDescent="0.3">
      <c r="A11" s="61" t="s">
        <v>1</v>
      </c>
      <c r="B11" s="59"/>
      <c r="C11" s="61" t="s">
        <v>2</v>
      </c>
      <c r="D11" s="59"/>
      <c r="E11" s="61" t="s">
        <v>3</v>
      </c>
      <c r="F11" s="59"/>
      <c r="G11" s="9" t="s">
        <v>4</v>
      </c>
      <c r="H11" s="59"/>
      <c r="I11" s="61" t="s">
        <v>5</v>
      </c>
      <c r="J11" s="59"/>
      <c r="K11" s="61" t="s">
        <v>6</v>
      </c>
      <c r="L11" s="57"/>
    </row>
    <row r="12" spans="1:15" ht="15.6" x14ac:dyDescent="0.3">
      <c r="A12" s="57"/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</row>
    <row r="13" spans="1:15" ht="15.6" x14ac:dyDescent="0.3">
      <c r="A13" s="61" t="s">
        <v>7</v>
      </c>
      <c r="B13" s="57"/>
      <c r="C13" s="57" t="s">
        <v>8</v>
      </c>
      <c r="D13" s="57"/>
      <c r="E13" s="45">
        <f>'S-8'!G19</f>
        <v>9679140.2885579821</v>
      </c>
      <c r="F13" s="57"/>
      <c r="G13" s="81">
        <f>E13/$E$17</f>
        <v>0.40311445231348142</v>
      </c>
      <c r="H13" s="57"/>
      <c r="I13" s="23">
        <f>'S-9'!S100</f>
        <v>3.9748811818477343E-2</v>
      </c>
      <c r="J13" s="57"/>
      <c r="K13" s="81">
        <f>ROUND(I13*E13/$E$17,4)</f>
        <v>1.6E-2</v>
      </c>
      <c r="L13" s="57"/>
      <c r="M13" s="72"/>
    </row>
    <row r="14" spans="1:15" ht="15.6" x14ac:dyDescent="0.3">
      <c r="A14" s="59"/>
      <c r="B14" s="57"/>
      <c r="C14" s="57"/>
      <c r="D14" s="57"/>
      <c r="E14" s="82"/>
      <c r="F14" s="57"/>
      <c r="G14" s="81"/>
      <c r="H14" s="57"/>
      <c r="I14" s="81"/>
      <c r="J14" s="57"/>
      <c r="K14" s="81"/>
      <c r="L14" s="57"/>
    </row>
    <row r="15" spans="1:15" ht="15.6" x14ac:dyDescent="0.3">
      <c r="A15" s="61">
        <v>2</v>
      </c>
      <c r="B15" s="57"/>
      <c r="C15" s="57" t="s">
        <v>9</v>
      </c>
      <c r="D15" s="57"/>
      <c r="E15" s="83">
        <v>14331758.435139999</v>
      </c>
      <c r="F15" s="57"/>
      <c r="G15" s="84">
        <f>E15/$E$17</f>
        <v>0.59688554768651847</v>
      </c>
      <c r="H15" s="57"/>
      <c r="I15" s="81">
        <v>0.1095</v>
      </c>
      <c r="J15" s="57"/>
      <c r="K15" s="84">
        <f>ROUND(I15*E15/$E$17,4)</f>
        <v>6.54E-2</v>
      </c>
      <c r="L15" s="57"/>
      <c r="M15" s="72"/>
    </row>
    <row r="16" spans="1:15" ht="15.6" x14ac:dyDescent="0.3">
      <c r="A16" s="59"/>
      <c r="B16" s="57"/>
      <c r="C16" s="57"/>
      <c r="D16" s="57"/>
      <c r="E16" s="57"/>
      <c r="F16" s="57"/>
      <c r="G16" s="81"/>
      <c r="H16" s="57"/>
      <c r="I16" s="81"/>
      <c r="J16" s="57"/>
      <c r="K16" s="81"/>
      <c r="L16" s="57"/>
    </row>
    <row r="17" spans="1:12" ht="16.2" thickBot="1" x14ac:dyDescent="0.35">
      <c r="A17" s="61">
        <v>3</v>
      </c>
      <c r="B17" s="57"/>
      <c r="C17" s="85" t="s">
        <v>10</v>
      </c>
      <c r="D17" s="57"/>
      <c r="E17" s="86">
        <f>SUM(E13:E15)</f>
        <v>24010898.723697983</v>
      </c>
      <c r="F17" s="57"/>
      <c r="G17" s="87">
        <f>SUM(G13:G15)</f>
        <v>0.99999999999999989</v>
      </c>
      <c r="H17" s="57"/>
      <c r="I17" s="88"/>
      <c r="J17" s="57"/>
      <c r="K17" s="87">
        <f>SUM(K13:K15)</f>
        <v>8.14E-2</v>
      </c>
      <c r="L17" s="57"/>
    </row>
    <row r="18" spans="1:12" ht="16.2" thickTop="1" x14ac:dyDescent="0.3">
      <c r="A18" s="57"/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</row>
    <row r="19" spans="1:12" ht="15.6" x14ac:dyDescent="0.3">
      <c r="A19" s="57"/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</row>
    <row r="20" spans="1:12" ht="33" customHeight="1" x14ac:dyDescent="0.3">
      <c r="A20" s="89" t="s">
        <v>62</v>
      </c>
      <c r="B20" s="93" t="s">
        <v>76</v>
      </c>
      <c r="C20" s="94"/>
      <c r="D20" s="94"/>
      <c r="E20" s="94"/>
      <c r="F20" s="94"/>
      <c r="G20" s="94"/>
      <c r="H20" s="94"/>
      <c r="I20" s="94"/>
      <c r="J20" s="94"/>
      <c r="K20" s="94"/>
      <c r="L20" s="57"/>
    </row>
    <row r="21" spans="1:12" ht="15.75" customHeight="1" x14ac:dyDescent="0.3">
      <c r="A21" s="57"/>
      <c r="B21" s="57" t="s">
        <v>63</v>
      </c>
      <c r="L21" s="57"/>
    </row>
    <row r="22" spans="1:12" ht="15.6" x14ac:dyDescent="0.3">
      <c r="A22" s="57"/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</row>
    <row r="23" spans="1:12" ht="15.6" x14ac:dyDescent="0.3">
      <c r="A23" s="57"/>
      <c r="C23" s="57"/>
      <c r="D23" s="57"/>
      <c r="E23" s="57"/>
      <c r="F23" s="57"/>
      <c r="G23" s="57"/>
      <c r="H23" s="57"/>
      <c r="I23" s="57"/>
      <c r="J23" s="57"/>
      <c r="K23" s="57"/>
      <c r="L23" s="57"/>
    </row>
    <row r="24" spans="1:12" ht="15.6" x14ac:dyDescent="0.3">
      <c r="A24" s="57"/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</row>
    <row r="25" spans="1:12" ht="15.6" x14ac:dyDescent="0.3">
      <c r="A25" s="57"/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</row>
    <row r="26" spans="1:12" ht="15.6" x14ac:dyDescent="0.3">
      <c r="A26" s="57"/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</row>
    <row r="27" spans="1:12" ht="15.6" x14ac:dyDescent="0.3">
      <c r="A27" s="57"/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</row>
    <row r="28" spans="1:12" ht="15.6" x14ac:dyDescent="0.3">
      <c r="A28" s="57"/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</row>
  </sheetData>
  <mergeCells count="5">
    <mergeCell ref="A1:K1"/>
    <mergeCell ref="A4:K4"/>
    <mergeCell ref="A3:K3"/>
    <mergeCell ref="A5:K5"/>
    <mergeCell ref="B20:K20"/>
  </mergeCells>
  <phoneticPr fontId="0" type="noConversion"/>
  <printOptions horizontalCentered="1"/>
  <pageMargins left="0.75" right="0.75" top="0.75" bottom="0.75" header="0.5" footer="0.5"/>
  <pageSetup scale="95" fitToWidth="0" fitToHeight="0" orientation="portrait" horizontalDpi="200" verticalDpi="200" r:id="rId1"/>
  <headerFooter alignWithMargins="0">
    <oddHeader xml:space="preserve">&amp;R&amp;"Times New Roman,Regular"&amp;12Volume 1, Exhibit 2
Supplemental Item S-7
Page &amp;P of &amp;N </oddHeader>
  </headerFooter>
  <ignoredErrors>
    <ignoredError sqref="A11:E12 I12:K12 A13:D13 J13 F11:F13 J1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autoPageBreaks="0" fitToPage="1"/>
  </sheetPr>
  <dimension ref="A1:O28"/>
  <sheetViews>
    <sheetView showGridLines="0" zoomScaleNormal="100" zoomScaleSheetLayoutView="100" workbookViewId="0">
      <selection sqref="A1:I1"/>
    </sheetView>
  </sheetViews>
  <sheetFormatPr defaultColWidth="9.109375" defaultRowHeight="15" x14ac:dyDescent="0.25"/>
  <cols>
    <col min="1" max="1" width="5.5546875" style="56" customWidth="1"/>
    <col min="2" max="2" width="2.44140625" style="56" customWidth="1"/>
    <col min="3" max="3" width="41.5546875" style="56" customWidth="1"/>
    <col min="4" max="4" width="1.6640625" style="56" customWidth="1"/>
    <col min="5" max="5" width="13.6640625" style="56" customWidth="1"/>
    <col min="6" max="6" width="1.6640625" style="56" customWidth="1"/>
    <col min="7" max="7" width="14.5546875" style="56" customWidth="1"/>
    <col min="8" max="8" width="3.5546875" style="56" customWidth="1"/>
    <col min="9" max="9" width="11.5546875" style="56" bestFit="1" customWidth="1"/>
    <col min="10" max="10" width="17" style="56" bestFit="1" customWidth="1"/>
    <col min="11" max="11" width="13.44140625" style="56" bestFit="1" customWidth="1"/>
    <col min="12" max="16384" width="9.109375" style="56"/>
  </cols>
  <sheetData>
    <row r="1" spans="1:15" ht="15.6" x14ac:dyDescent="0.3">
      <c r="A1" s="91" t="s">
        <v>0</v>
      </c>
      <c r="B1" s="91"/>
      <c r="C1" s="91"/>
      <c r="D1" s="91"/>
      <c r="E1" s="91"/>
      <c r="F1" s="91"/>
      <c r="G1" s="91"/>
      <c r="H1" s="91"/>
      <c r="I1" s="91"/>
    </row>
    <row r="2" spans="1:15" ht="15.6" x14ac:dyDescent="0.3">
      <c r="A2" s="57"/>
      <c r="B2" s="57"/>
      <c r="C2" s="57"/>
      <c r="D2" s="57"/>
      <c r="E2" s="57"/>
      <c r="F2" s="57"/>
      <c r="G2" s="57"/>
      <c r="H2" s="57"/>
      <c r="I2" s="57"/>
    </row>
    <row r="3" spans="1:15" ht="15.6" x14ac:dyDescent="0.3">
      <c r="A3" s="91" t="s">
        <v>11</v>
      </c>
      <c r="B3" s="91"/>
      <c r="C3" s="91"/>
      <c r="D3" s="91"/>
      <c r="E3" s="91"/>
      <c r="F3" s="91"/>
      <c r="G3" s="91"/>
      <c r="H3" s="91"/>
      <c r="I3" s="91"/>
    </row>
    <row r="4" spans="1:15" ht="15.6" x14ac:dyDescent="0.3">
      <c r="A4" s="91" t="s">
        <v>12</v>
      </c>
      <c r="B4" s="91"/>
      <c r="C4" s="91"/>
      <c r="D4" s="91"/>
      <c r="E4" s="91"/>
      <c r="F4" s="91"/>
      <c r="G4" s="91"/>
      <c r="H4" s="91"/>
      <c r="I4" s="91"/>
    </row>
    <row r="5" spans="1:15" ht="15.6" x14ac:dyDescent="0.3">
      <c r="A5" s="92" t="s">
        <v>55</v>
      </c>
      <c r="B5" s="91"/>
      <c r="C5" s="91"/>
      <c r="D5" s="91"/>
      <c r="E5" s="91"/>
      <c r="F5" s="91"/>
      <c r="G5" s="91"/>
      <c r="H5" s="91"/>
      <c r="I5" s="91"/>
    </row>
    <row r="6" spans="1:15" ht="15.6" x14ac:dyDescent="0.3">
      <c r="A6" s="92" t="s">
        <v>50</v>
      </c>
      <c r="B6" s="92"/>
      <c r="C6" s="92"/>
      <c r="D6" s="92"/>
      <c r="E6" s="92"/>
      <c r="F6" s="92"/>
      <c r="G6" s="92"/>
      <c r="H6" s="92"/>
      <c r="I6" s="92"/>
      <c r="J6" s="58"/>
      <c r="K6" s="58"/>
    </row>
    <row r="7" spans="1:15" ht="15.6" x14ac:dyDescent="0.3">
      <c r="A7" s="57"/>
      <c r="B7" s="57"/>
      <c r="C7" s="57"/>
      <c r="D7" s="57"/>
      <c r="E7" s="57"/>
      <c r="F7" s="57"/>
      <c r="G7" s="57"/>
      <c r="H7" s="57"/>
      <c r="I7" s="57"/>
    </row>
    <row r="8" spans="1:15" ht="15.6" x14ac:dyDescent="0.3">
      <c r="A8" s="57"/>
      <c r="B8" s="57"/>
      <c r="C8" s="57"/>
      <c r="D8" s="57"/>
      <c r="E8" s="57"/>
      <c r="F8" s="57"/>
      <c r="G8" s="57"/>
      <c r="H8" s="57"/>
      <c r="I8" s="57"/>
    </row>
    <row r="9" spans="1:15" ht="15.6" x14ac:dyDescent="0.3">
      <c r="A9" s="59" t="s">
        <v>17</v>
      </c>
      <c r="B9" s="59"/>
      <c r="C9" s="59"/>
      <c r="D9" s="59"/>
      <c r="E9" s="59"/>
      <c r="F9" s="59"/>
      <c r="G9" s="59" t="s">
        <v>35</v>
      </c>
      <c r="H9" s="59"/>
      <c r="I9" s="59" t="s">
        <v>54</v>
      </c>
    </row>
    <row r="10" spans="1:15" ht="15.6" x14ac:dyDescent="0.3">
      <c r="A10" s="60" t="s">
        <v>38</v>
      </c>
      <c r="B10" s="59"/>
      <c r="C10" s="60" t="s">
        <v>53</v>
      </c>
      <c r="D10" s="59"/>
      <c r="E10" s="60" t="s">
        <v>32</v>
      </c>
      <c r="F10" s="59"/>
      <c r="G10" s="60" t="s">
        <v>36</v>
      </c>
      <c r="H10" s="59"/>
      <c r="I10" s="60" t="s">
        <v>32</v>
      </c>
    </row>
    <row r="11" spans="1:15" ht="15.6" x14ac:dyDescent="0.3">
      <c r="A11" s="61" t="s">
        <v>1</v>
      </c>
      <c r="B11" s="59"/>
      <c r="C11" s="61" t="s">
        <v>2</v>
      </c>
      <c r="D11" s="59"/>
      <c r="E11" s="61" t="s">
        <v>3</v>
      </c>
      <c r="F11" s="58"/>
      <c r="G11" s="61" t="s">
        <v>4</v>
      </c>
      <c r="H11" s="58"/>
      <c r="I11" s="61" t="s">
        <v>5</v>
      </c>
      <c r="J11" s="58"/>
      <c r="L11" s="58"/>
      <c r="M11" s="58"/>
      <c r="N11" s="62"/>
      <c r="O11" s="62"/>
    </row>
    <row r="12" spans="1:15" ht="15.6" x14ac:dyDescent="0.3">
      <c r="A12" s="57"/>
      <c r="B12" s="57"/>
      <c r="C12" s="57"/>
      <c r="D12" s="57"/>
      <c r="E12" s="57"/>
      <c r="F12" s="57"/>
      <c r="G12" s="57"/>
      <c r="H12" s="57"/>
      <c r="I12" s="57"/>
    </row>
    <row r="13" spans="1:15" ht="62.4" x14ac:dyDescent="0.3">
      <c r="A13" s="63">
        <v>1</v>
      </c>
      <c r="B13" s="64"/>
      <c r="C13" s="65" t="s">
        <v>60</v>
      </c>
      <c r="D13" s="66"/>
      <c r="E13" s="66"/>
      <c r="F13" s="64"/>
      <c r="G13" s="67">
        <f>SUM('S-9'!U21:U53,'S-9'!U62:U75,'S-9'!U90,'S-9'!U94,'S-9'!U98)/1000</f>
        <v>10082467.958899999</v>
      </c>
      <c r="H13" s="57"/>
      <c r="J13" s="68"/>
      <c r="K13" s="69"/>
    </row>
    <row r="14" spans="1:15" ht="15.6" x14ac:dyDescent="0.3">
      <c r="A14" s="59">
        <v>2</v>
      </c>
      <c r="B14" s="57"/>
      <c r="C14" s="70" t="s">
        <v>49</v>
      </c>
      <c r="D14" s="70"/>
      <c r="E14" s="70"/>
      <c r="F14" s="70"/>
      <c r="G14" s="71">
        <v>-6747.0256199999994</v>
      </c>
      <c r="H14" s="57"/>
      <c r="K14" s="72"/>
    </row>
    <row r="15" spans="1:15" ht="15.6" x14ac:dyDescent="0.3">
      <c r="A15" s="59">
        <v>3</v>
      </c>
      <c r="B15" s="57"/>
      <c r="C15" s="70" t="s">
        <v>13</v>
      </c>
      <c r="D15" s="70"/>
      <c r="E15" s="70"/>
      <c r="F15" s="70"/>
      <c r="G15" s="71">
        <v>-104321.41024000001</v>
      </c>
      <c r="H15" s="57"/>
      <c r="K15" s="72"/>
    </row>
    <row r="16" spans="1:15" ht="15.6" x14ac:dyDescent="0.3">
      <c r="A16" s="59">
        <v>4</v>
      </c>
      <c r="B16" s="57"/>
      <c r="C16" s="70" t="s">
        <v>14</v>
      </c>
      <c r="D16" s="70"/>
      <c r="E16" s="70"/>
      <c r="F16" s="70"/>
      <c r="G16" s="71">
        <v>122.2668</v>
      </c>
      <c r="H16" s="57"/>
      <c r="K16" s="72"/>
    </row>
    <row r="17" spans="1:11" ht="15.6" x14ac:dyDescent="0.3">
      <c r="A17" s="59">
        <v>5</v>
      </c>
      <c r="B17" s="57"/>
      <c r="C17" s="70" t="s">
        <v>15</v>
      </c>
      <c r="D17" s="70"/>
      <c r="E17" s="70"/>
      <c r="F17" s="70"/>
      <c r="G17" s="71">
        <v>-277455.13946000003</v>
      </c>
      <c r="H17" s="57"/>
      <c r="K17" s="72"/>
    </row>
    <row r="18" spans="1:11" ht="15.6" x14ac:dyDescent="0.3">
      <c r="A18" s="59">
        <v>6</v>
      </c>
      <c r="B18" s="57"/>
      <c r="C18" s="73" t="s">
        <v>56</v>
      </c>
      <c r="D18" s="70"/>
      <c r="E18" s="70"/>
      <c r="F18" s="70"/>
      <c r="G18" s="71">
        <v>-14926.361822016124</v>
      </c>
      <c r="H18" s="57"/>
      <c r="K18" s="72"/>
    </row>
    <row r="19" spans="1:11" ht="16.2" thickBot="1" x14ac:dyDescent="0.35">
      <c r="A19" s="59">
        <v>7</v>
      </c>
      <c r="B19" s="57"/>
      <c r="C19" s="70" t="s">
        <v>16</v>
      </c>
      <c r="D19" s="70"/>
      <c r="E19" s="74">
        <f>'S-9'!S100</f>
        <v>3.9748811818477343E-2</v>
      </c>
      <c r="F19" s="70"/>
      <c r="G19" s="75">
        <f>SUM(G13:G18)</f>
        <v>9679140.2885579821</v>
      </c>
      <c r="H19" s="57"/>
      <c r="I19" s="76">
        <f>'S-9'!W100/1000</f>
        <v>389769.85353152495</v>
      </c>
    </row>
    <row r="20" spans="1:11" ht="16.2" thickTop="1" x14ac:dyDescent="0.3">
      <c r="A20" s="59"/>
      <c r="B20" s="57"/>
      <c r="C20" s="57"/>
      <c r="D20" s="57"/>
      <c r="E20" s="57"/>
      <c r="F20" s="57"/>
      <c r="G20" s="57"/>
      <c r="H20" s="57"/>
      <c r="I20" s="57"/>
    </row>
    <row r="21" spans="1:11" ht="15.6" x14ac:dyDescent="0.3">
      <c r="A21" s="57"/>
      <c r="B21" s="57"/>
      <c r="C21" s="57"/>
      <c r="D21" s="57"/>
      <c r="E21" s="57"/>
      <c r="F21" s="57"/>
      <c r="G21" s="57"/>
      <c r="H21" s="57"/>
      <c r="I21" s="57"/>
    </row>
    <row r="22" spans="1:11" ht="15.6" x14ac:dyDescent="0.3">
      <c r="A22" s="57"/>
      <c r="B22" s="57"/>
      <c r="C22" s="57"/>
      <c r="D22" s="57"/>
      <c r="E22" s="57"/>
      <c r="F22" s="57"/>
      <c r="G22" s="57"/>
      <c r="H22" s="57"/>
      <c r="I22" s="57"/>
    </row>
    <row r="23" spans="1:11" ht="15.6" x14ac:dyDescent="0.3">
      <c r="A23" s="57"/>
      <c r="B23" s="57"/>
      <c r="C23" s="57"/>
      <c r="D23" s="57"/>
      <c r="E23" s="57"/>
      <c r="F23" s="57"/>
      <c r="G23" s="57"/>
      <c r="H23" s="57"/>
      <c r="I23" s="57"/>
    </row>
    <row r="24" spans="1:11" ht="15.6" x14ac:dyDescent="0.3">
      <c r="A24" s="57"/>
      <c r="B24" s="57"/>
      <c r="C24" s="57"/>
      <c r="D24" s="57"/>
      <c r="E24" s="57"/>
      <c r="F24" s="57"/>
      <c r="G24" s="57"/>
      <c r="H24" s="57"/>
      <c r="I24" s="57"/>
    </row>
    <row r="25" spans="1:11" ht="15.6" x14ac:dyDescent="0.3">
      <c r="A25" s="57"/>
      <c r="B25" s="57"/>
      <c r="C25" s="57"/>
      <c r="D25" s="57"/>
      <c r="E25" s="57"/>
      <c r="F25" s="57"/>
      <c r="G25" s="57"/>
      <c r="H25" s="57"/>
      <c r="I25" s="57"/>
    </row>
    <row r="26" spans="1:11" ht="15.6" x14ac:dyDescent="0.3">
      <c r="A26" s="57"/>
      <c r="B26" s="57"/>
      <c r="C26" s="57"/>
      <c r="D26" s="57"/>
      <c r="E26" s="57"/>
      <c r="F26" s="57"/>
      <c r="G26" s="57"/>
      <c r="H26" s="57"/>
      <c r="I26" s="57"/>
    </row>
    <row r="27" spans="1:11" ht="15.6" x14ac:dyDescent="0.3">
      <c r="A27" s="57"/>
      <c r="B27" s="57"/>
      <c r="C27" s="57"/>
      <c r="D27" s="57"/>
      <c r="E27" s="57"/>
      <c r="F27" s="57"/>
      <c r="G27" s="57"/>
      <c r="H27" s="57"/>
      <c r="I27" s="57"/>
    </row>
    <row r="28" spans="1:11" ht="15.6" x14ac:dyDescent="0.3">
      <c r="A28" s="57"/>
      <c r="B28" s="57"/>
      <c r="C28" s="57"/>
      <c r="D28" s="57"/>
      <c r="E28" s="57"/>
      <c r="F28" s="57"/>
      <c r="G28" s="57"/>
      <c r="H28" s="57"/>
      <c r="I28" s="57"/>
    </row>
  </sheetData>
  <mergeCells count="5">
    <mergeCell ref="A5:I5"/>
    <mergeCell ref="A1:I1"/>
    <mergeCell ref="A3:I3"/>
    <mergeCell ref="A4:I4"/>
    <mergeCell ref="A6:I6"/>
  </mergeCells>
  <phoneticPr fontId="0" type="noConversion"/>
  <printOptions horizontalCentered="1"/>
  <pageMargins left="0.75" right="0.75" top="0.75" bottom="0.75" header="0.5" footer="0.5"/>
  <pageSetup scale="94" orientation="portrait" r:id="rId1"/>
  <headerFooter alignWithMargins="0">
    <oddHeader xml:space="preserve">&amp;R&amp;"Times New Roman,Regular"&amp;12Volume 1, Exhibit 2
Supplemental Item S-8
Page &amp;P of &amp;N </oddHeader>
  </headerFooter>
  <ignoredErrors>
    <ignoredError sqref="A11:I11" numberStoredAsText="1"/>
    <ignoredError sqref="G13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>
    <pageSetUpPr autoPageBreaks="0"/>
  </sheetPr>
  <dimension ref="A1:AR920"/>
  <sheetViews>
    <sheetView showGridLines="0" zoomScaleNormal="100" zoomScaleSheetLayoutView="90" zoomScalePageLayoutView="70" workbookViewId="0">
      <selection sqref="A1:W1"/>
    </sheetView>
  </sheetViews>
  <sheetFormatPr defaultColWidth="9.109375" defaultRowHeight="15" x14ac:dyDescent="0.25"/>
  <cols>
    <col min="1" max="1" width="6.44140625" style="2" customWidth="1"/>
    <col min="2" max="2" width="1" style="2" customWidth="1"/>
    <col min="3" max="3" width="8.33203125" style="2" customWidth="1"/>
    <col min="4" max="4" width="1.33203125" style="2" customWidth="1"/>
    <col min="5" max="5" width="9.6640625" style="2" customWidth="1"/>
    <col min="6" max="6" width="1.44140625" style="2" customWidth="1"/>
    <col min="7" max="7" width="8.88671875" style="2" customWidth="1"/>
    <col min="8" max="8" width="1.5546875" style="2" customWidth="1"/>
    <col min="9" max="9" width="18.109375" style="2" bestFit="1" customWidth="1"/>
    <col min="10" max="10" width="1.109375" style="2" customWidth="1"/>
    <col min="11" max="11" width="14" style="2" bestFit="1" customWidth="1"/>
    <col min="12" max="12" width="1.5546875" style="2" customWidth="1"/>
    <col min="13" max="13" width="14" style="2" bestFit="1" customWidth="1"/>
    <col min="14" max="14" width="1.44140625" style="2" customWidth="1"/>
    <col min="15" max="15" width="16.88671875" style="2" bestFit="1" customWidth="1"/>
    <col min="16" max="16" width="1.109375" style="2" customWidth="1"/>
    <col min="17" max="17" width="9.5546875" style="2" bestFit="1" customWidth="1"/>
    <col min="18" max="18" width="1.33203125" style="2" customWidth="1"/>
    <col min="19" max="19" width="10.88671875" style="2" bestFit="1" customWidth="1"/>
    <col min="20" max="20" width="1" style="2" customWidth="1"/>
    <col min="21" max="21" width="16.88671875" style="2" bestFit="1" customWidth="1"/>
    <col min="22" max="22" width="1.44140625" style="2" customWidth="1"/>
    <col min="23" max="23" width="15.109375" style="2" bestFit="1" customWidth="1"/>
    <col min="24" max="24" width="13.44140625" style="2" customWidth="1"/>
    <col min="25" max="16384" width="9.109375" style="2"/>
  </cols>
  <sheetData>
    <row r="1" spans="1:41" s="1" customFormat="1" ht="15.6" x14ac:dyDescent="0.3">
      <c r="A1" s="96" t="s">
        <v>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</row>
    <row r="2" spans="1:41" s="1" customFormat="1" ht="15.6" x14ac:dyDescent="0.3"/>
    <row r="3" spans="1:41" s="1" customFormat="1" ht="15.6" x14ac:dyDescent="0.3">
      <c r="A3" s="96" t="s">
        <v>47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</row>
    <row r="4" spans="1:41" ht="15.6" x14ac:dyDescent="0.3">
      <c r="A4" s="95" t="s">
        <v>55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</row>
    <row r="5" spans="1:41" ht="15.6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90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</row>
    <row r="6" spans="1:41" ht="15.6" x14ac:dyDescent="0.3">
      <c r="A6" s="4"/>
      <c r="B6" s="4"/>
      <c r="C6" s="4"/>
      <c r="D6" s="4"/>
      <c r="E6" s="4"/>
      <c r="F6" s="4"/>
      <c r="G6" s="4"/>
      <c r="H6" s="4"/>
      <c r="I6" s="4" t="s">
        <v>22</v>
      </c>
      <c r="J6" s="4"/>
      <c r="K6" s="4" t="s">
        <v>61</v>
      </c>
      <c r="L6" s="4"/>
      <c r="M6" s="4" t="s">
        <v>25</v>
      </c>
      <c r="N6" s="4"/>
      <c r="O6" s="4"/>
      <c r="P6" s="4"/>
      <c r="Q6" s="5" t="s">
        <v>31</v>
      </c>
      <c r="R6" s="4"/>
      <c r="S6" s="4" t="s">
        <v>32</v>
      </c>
      <c r="T6" s="4"/>
      <c r="U6" s="4" t="s">
        <v>22</v>
      </c>
      <c r="V6" s="4"/>
      <c r="W6" s="4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</row>
    <row r="7" spans="1:41" ht="15.6" x14ac:dyDescent="0.3">
      <c r="A7" s="4" t="s">
        <v>17</v>
      </c>
      <c r="B7" s="4"/>
      <c r="C7" s="4" t="s">
        <v>18</v>
      </c>
      <c r="D7" s="4"/>
      <c r="E7" s="4" t="s">
        <v>20</v>
      </c>
      <c r="F7" s="4"/>
      <c r="G7" s="4" t="s">
        <v>44</v>
      </c>
      <c r="H7" s="4"/>
      <c r="I7" s="4" t="s">
        <v>23</v>
      </c>
      <c r="J7" s="4"/>
      <c r="K7" s="4" t="s">
        <v>73</v>
      </c>
      <c r="L7" s="4"/>
      <c r="M7" s="4" t="s">
        <v>26</v>
      </c>
      <c r="N7" s="4"/>
      <c r="O7" s="4" t="s">
        <v>29</v>
      </c>
      <c r="P7" s="4"/>
      <c r="Q7" s="4" t="s">
        <v>22</v>
      </c>
      <c r="R7" s="4"/>
      <c r="S7" s="4" t="s">
        <v>33</v>
      </c>
      <c r="T7" s="4"/>
      <c r="U7" s="4" t="s">
        <v>35</v>
      </c>
      <c r="V7" s="4"/>
      <c r="W7" s="4" t="s">
        <v>37</v>
      </c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</row>
    <row r="8" spans="1:41" ht="15.6" x14ac:dyDescent="0.3">
      <c r="A8" s="6" t="s">
        <v>38</v>
      </c>
      <c r="B8" s="4"/>
      <c r="C8" s="6" t="s">
        <v>19</v>
      </c>
      <c r="D8" s="4"/>
      <c r="E8" s="6" t="s">
        <v>21</v>
      </c>
      <c r="F8" s="7"/>
      <c r="G8" s="6" t="s">
        <v>45</v>
      </c>
      <c r="H8" s="4"/>
      <c r="I8" s="6" t="s">
        <v>24</v>
      </c>
      <c r="J8" s="4"/>
      <c r="K8" s="6" t="s">
        <v>28</v>
      </c>
      <c r="L8" s="4"/>
      <c r="M8" s="6" t="s">
        <v>27</v>
      </c>
      <c r="N8" s="4"/>
      <c r="O8" s="6" t="s">
        <v>30</v>
      </c>
      <c r="P8" s="4"/>
      <c r="Q8" s="6" t="s">
        <v>23</v>
      </c>
      <c r="R8" s="4"/>
      <c r="S8" s="6" t="s">
        <v>34</v>
      </c>
      <c r="T8" s="4"/>
      <c r="U8" s="6" t="s">
        <v>36</v>
      </c>
      <c r="V8" s="4"/>
      <c r="W8" s="6" t="s">
        <v>32</v>
      </c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</row>
    <row r="9" spans="1:41" ht="15.6" x14ac:dyDescent="0.3">
      <c r="A9" s="5" t="s">
        <v>1</v>
      </c>
      <c r="B9" s="1"/>
      <c r="C9" s="5" t="s">
        <v>2</v>
      </c>
      <c r="D9" s="1"/>
      <c r="E9" s="5" t="s">
        <v>3</v>
      </c>
      <c r="F9" s="8"/>
      <c r="G9" s="9" t="s">
        <v>4</v>
      </c>
      <c r="H9" s="10"/>
      <c r="I9" s="9" t="s">
        <v>5</v>
      </c>
      <c r="J9" s="10"/>
      <c r="K9" s="9" t="s">
        <v>6</v>
      </c>
      <c r="L9" s="10"/>
      <c r="M9" s="9" t="s">
        <v>39</v>
      </c>
      <c r="N9" s="10"/>
      <c r="O9" s="9" t="s">
        <v>40</v>
      </c>
      <c r="P9" s="10"/>
      <c r="Q9" s="9" t="s">
        <v>41</v>
      </c>
      <c r="R9" s="10"/>
      <c r="S9" s="9" t="s">
        <v>42</v>
      </c>
      <c r="T9" s="10"/>
      <c r="U9" s="9" t="s">
        <v>43</v>
      </c>
      <c r="V9" s="11"/>
      <c r="W9" s="9" t="s">
        <v>59</v>
      </c>
      <c r="X9" s="12"/>
      <c r="Y9" s="9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</row>
    <row r="10" spans="1:41" ht="6" customHeight="1" x14ac:dyDescent="0.3">
      <c r="A10" s="5"/>
      <c r="B10" s="1"/>
      <c r="C10" s="5"/>
      <c r="D10" s="1"/>
      <c r="E10" s="5"/>
      <c r="F10" s="8"/>
      <c r="G10" s="9"/>
      <c r="H10" s="10"/>
      <c r="I10" s="9"/>
      <c r="J10" s="10"/>
      <c r="K10" s="9"/>
      <c r="L10" s="10"/>
      <c r="M10" s="9"/>
      <c r="N10" s="10"/>
      <c r="O10" s="9"/>
      <c r="P10" s="10"/>
      <c r="Q10" s="9"/>
      <c r="R10" s="10"/>
      <c r="S10" s="9"/>
      <c r="T10" s="10"/>
      <c r="U10" s="9"/>
      <c r="V10" s="11"/>
      <c r="W10" s="9"/>
      <c r="X10" s="12"/>
      <c r="Y10" s="9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</row>
    <row r="11" spans="1:41" ht="15.6" x14ac:dyDescent="0.3">
      <c r="A11" s="13" t="s">
        <v>66</v>
      </c>
      <c r="B11" s="10"/>
      <c r="C11" s="10"/>
      <c r="D11" s="1"/>
      <c r="E11" s="5"/>
      <c r="F11" s="8"/>
      <c r="G11" s="9"/>
      <c r="H11" s="10"/>
      <c r="I11" s="9"/>
      <c r="J11" s="10"/>
      <c r="K11" s="9"/>
      <c r="L11" s="10"/>
      <c r="M11" s="9"/>
      <c r="N11" s="10"/>
      <c r="O11" s="9"/>
      <c r="P11" s="10"/>
      <c r="Q11" s="9"/>
      <c r="R11" s="10"/>
      <c r="S11" s="9"/>
      <c r="T11" s="10"/>
      <c r="U11" s="9"/>
      <c r="V11" s="11"/>
      <c r="W11" s="9"/>
      <c r="X11" s="12"/>
      <c r="Y11" s="9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</row>
    <row r="12" spans="1:41" ht="6" customHeight="1" x14ac:dyDescent="0.3">
      <c r="A12" s="10"/>
      <c r="B12" s="10"/>
      <c r="C12" s="10"/>
      <c r="D12" s="1"/>
      <c r="E12" s="5"/>
      <c r="F12" s="8"/>
      <c r="G12" s="9"/>
      <c r="H12" s="10"/>
      <c r="I12" s="9"/>
      <c r="J12" s="10"/>
      <c r="K12" s="9"/>
      <c r="L12" s="10"/>
      <c r="M12" s="9"/>
      <c r="N12" s="10"/>
      <c r="O12" s="9"/>
      <c r="P12" s="10"/>
      <c r="Q12" s="9"/>
      <c r="R12" s="10"/>
      <c r="S12" s="9"/>
      <c r="T12" s="10"/>
      <c r="U12" s="9"/>
      <c r="V12" s="11"/>
      <c r="W12" s="9"/>
      <c r="X12" s="12"/>
      <c r="Y12" s="9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</row>
    <row r="13" spans="1:41" ht="16.2" thickBot="1" x14ac:dyDescent="0.35">
      <c r="A13" s="14">
        <v>1</v>
      </c>
      <c r="B13" s="10"/>
      <c r="C13" s="10" t="s">
        <v>69</v>
      </c>
      <c r="D13" s="1"/>
      <c r="E13" s="5"/>
      <c r="F13" s="8"/>
      <c r="G13" s="9"/>
      <c r="H13" s="10"/>
      <c r="I13" s="9"/>
      <c r="J13" s="10"/>
      <c r="K13" s="9"/>
      <c r="L13" s="10"/>
      <c r="M13" s="9"/>
      <c r="N13" s="10"/>
      <c r="O13" s="9"/>
      <c r="P13" s="10"/>
      <c r="Q13" s="9"/>
      <c r="R13" s="10"/>
      <c r="S13" s="15">
        <f>W13/U13</f>
        <v>-0.20827372649832268</v>
      </c>
      <c r="T13" s="10"/>
      <c r="U13" s="16">
        <v>-13125200.599999901</v>
      </c>
      <c r="V13" s="17"/>
      <c r="W13" s="16">
        <v>2733634.44</v>
      </c>
      <c r="X13" s="12"/>
      <c r="Y13" s="9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</row>
    <row r="14" spans="1:41" ht="6" customHeight="1" thickTop="1" x14ac:dyDescent="0.3">
      <c r="A14" s="10"/>
      <c r="B14" s="10"/>
      <c r="C14" s="10"/>
      <c r="D14" s="1"/>
      <c r="E14" s="5"/>
      <c r="F14" s="8"/>
      <c r="G14" s="9"/>
      <c r="H14" s="10"/>
      <c r="I14" s="9"/>
      <c r="J14" s="10"/>
      <c r="K14" s="9"/>
      <c r="L14" s="10"/>
      <c r="M14" s="9"/>
      <c r="N14" s="10"/>
      <c r="O14" s="9"/>
      <c r="P14" s="10"/>
      <c r="Q14" s="9"/>
      <c r="R14" s="10"/>
      <c r="S14" s="18"/>
      <c r="T14" s="10"/>
      <c r="U14" s="19"/>
      <c r="V14" s="10"/>
      <c r="W14" s="20"/>
      <c r="X14" s="12"/>
      <c r="Y14" s="9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</row>
    <row r="15" spans="1:41" ht="15.6" x14ac:dyDescent="0.3">
      <c r="A15" s="13" t="s">
        <v>67</v>
      </c>
      <c r="B15" s="10"/>
      <c r="C15" s="10"/>
      <c r="D15" s="1"/>
      <c r="E15" s="5"/>
      <c r="F15" s="8"/>
      <c r="G15" s="9"/>
      <c r="H15" s="10"/>
      <c r="I15" s="9"/>
      <c r="J15" s="10"/>
      <c r="K15" s="9"/>
      <c r="L15" s="10"/>
      <c r="M15" s="9"/>
      <c r="N15" s="10"/>
      <c r="O15" s="9"/>
      <c r="P15" s="10"/>
      <c r="Q15" s="9"/>
      <c r="R15" s="10"/>
      <c r="S15" s="18"/>
      <c r="T15" s="10"/>
      <c r="U15" s="19"/>
      <c r="V15" s="10"/>
      <c r="W15" s="20"/>
      <c r="X15" s="12"/>
      <c r="Y15" s="9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</row>
    <row r="16" spans="1:41" ht="6" customHeight="1" x14ac:dyDescent="0.3">
      <c r="A16" s="10"/>
      <c r="B16" s="10"/>
      <c r="C16" s="10"/>
      <c r="D16" s="1"/>
      <c r="E16" s="5"/>
      <c r="F16" s="8"/>
      <c r="G16" s="9"/>
      <c r="H16" s="10"/>
      <c r="I16" s="9"/>
      <c r="J16" s="10"/>
      <c r="K16" s="9"/>
      <c r="L16" s="10"/>
      <c r="M16" s="9"/>
      <c r="N16" s="10"/>
      <c r="O16" s="9"/>
      <c r="P16" s="10"/>
      <c r="Q16" s="9"/>
      <c r="R16" s="10"/>
      <c r="S16" s="18"/>
      <c r="T16" s="10"/>
      <c r="U16" s="19"/>
      <c r="V16" s="10"/>
      <c r="W16" s="20"/>
      <c r="X16" s="12"/>
      <c r="Y16" s="9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</row>
    <row r="17" spans="1:41" ht="16.2" thickBot="1" x14ac:dyDescent="0.35">
      <c r="A17" s="14">
        <v>2</v>
      </c>
      <c r="B17" s="10"/>
      <c r="C17" s="10" t="s">
        <v>69</v>
      </c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5">
        <f>W17/U17</f>
        <v>-5.116640980026279E-2</v>
      </c>
      <c r="T17" s="10"/>
      <c r="U17" s="16">
        <v>-19989087.449999999</v>
      </c>
      <c r="V17" s="17"/>
      <c r="W17" s="16">
        <v>1022769.83999999</v>
      </c>
      <c r="X17" s="2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</row>
    <row r="18" spans="1:41" ht="6" customHeight="1" thickTop="1" x14ac:dyDescent="0.3">
      <c r="A18" s="14"/>
      <c r="B18" s="10"/>
      <c r="C18" s="10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21"/>
      <c r="T18" s="1"/>
      <c r="U18" s="1"/>
      <c r="V18" s="1"/>
      <c r="W18" s="21"/>
      <c r="X18" s="2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</row>
    <row r="19" spans="1:41" ht="15.6" x14ac:dyDescent="0.3">
      <c r="A19" s="22" t="s">
        <v>46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</row>
    <row r="20" spans="1:41" ht="6" customHeight="1" x14ac:dyDescent="0.3">
      <c r="A20" s="22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</row>
    <row r="21" spans="1:41" ht="15.6" x14ac:dyDescent="0.3">
      <c r="A21" s="5">
        <f>A17+1</f>
        <v>3</v>
      </c>
      <c r="B21" s="1"/>
      <c r="C21" s="23">
        <v>1.8190686431014826E-2</v>
      </c>
      <c r="D21" s="24"/>
      <c r="E21" s="25">
        <v>44682</v>
      </c>
      <c r="F21" s="26"/>
      <c r="G21" s="25">
        <v>33725</v>
      </c>
      <c r="H21" s="1"/>
      <c r="I21" s="27">
        <v>13155000</v>
      </c>
      <c r="J21" s="17"/>
      <c r="K21" s="27">
        <v>379654.40000000002</v>
      </c>
      <c r="L21" s="28"/>
      <c r="M21" s="27">
        <v>0</v>
      </c>
      <c r="N21" s="28"/>
      <c r="O21" s="27">
        <f>U21-K21-M21</f>
        <v>12775345.6</v>
      </c>
      <c r="P21" s="1"/>
      <c r="Q21" s="23">
        <f>O21/U21</f>
        <v>0.97113991638160391</v>
      </c>
      <c r="R21" s="1"/>
      <c r="S21" s="23">
        <f>YIELD(G21,E21,C21,Q21*100,100,2,0)</f>
        <v>1.9465301679612326E-2</v>
      </c>
      <c r="T21" s="1"/>
      <c r="U21" s="27">
        <f>I21</f>
        <v>13155000</v>
      </c>
      <c r="V21" s="17"/>
      <c r="W21" s="27">
        <f>S21*U21</f>
        <v>256066.04359530014</v>
      </c>
      <c r="X21" s="29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</row>
    <row r="22" spans="1:41" ht="15.6" x14ac:dyDescent="0.3">
      <c r="A22" s="4">
        <f t="shared" ref="A22:A55" si="0">A21+1</f>
        <v>4</v>
      </c>
      <c r="B22" s="1"/>
      <c r="C22" s="23">
        <v>2.1999996000000001E-2</v>
      </c>
      <c r="D22" s="30"/>
      <c r="E22" s="25">
        <v>48488</v>
      </c>
      <c r="F22" s="26"/>
      <c r="G22" s="25">
        <v>34516</v>
      </c>
      <c r="H22" s="1"/>
      <c r="I22" s="31">
        <v>10000000</v>
      </c>
      <c r="J22" s="1"/>
      <c r="K22" s="31">
        <v>340232.29</v>
      </c>
      <c r="L22" s="1"/>
      <c r="M22" s="32">
        <v>0</v>
      </c>
      <c r="N22" s="1"/>
      <c r="O22" s="31">
        <f>U22-K22-M22</f>
        <v>9659767.7100000009</v>
      </c>
      <c r="P22" s="1"/>
      <c r="Q22" s="23">
        <f t="shared" ref="Q22:Q53" si="1">O22/U22</f>
        <v>0.96597677100000012</v>
      </c>
      <c r="R22" s="1"/>
      <c r="S22" s="23">
        <f t="shared" ref="S22:S53" si="2">YIELD(G22,E22,C22,Q22*100,100,2,0)</f>
        <v>2.3349274551614122E-2</v>
      </c>
      <c r="T22" s="1"/>
      <c r="U22" s="32">
        <f>I22</f>
        <v>10000000</v>
      </c>
      <c r="V22" s="1"/>
      <c r="W22" s="32">
        <f>S22*U22</f>
        <v>233492.74551614121</v>
      </c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</row>
    <row r="23" spans="1:41" ht="15.6" x14ac:dyDescent="0.3">
      <c r="A23" s="4">
        <f t="shared" si="0"/>
        <v>5</v>
      </c>
      <c r="B23" s="1"/>
      <c r="C23" s="23">
        <v>2.1999999272727271E-2</v>
      </c>
      <c r="D23" s="30"/>
      <c r="E23" s="25">
        <v>48488</v>
      </c>
      <c r="F23" s="26"/>
      <c r="G23" s="25">
        <v>34516</v>
      </c>
      <c r="H23" s="1"/>
      <c r="I23" s="31">
        <v>55000000</v>
      </c>
      <c r="J23" s="1"/>
      <c r="K23" s="31">
        <v>1187490.51</v>
      </c>
      <c r="L23" s="1"/>
      <c r="M23" s="32">
        <v>0</v>
      </c>
      <c r="N23" s="1"/>
      <c r="O23" s="31">
        <f t="shared" ref="O23:O53" si="3">U23-K23-M23</f>
        <v>53812509.490000002</v>
      </c>
      <c r="P23" s="1"/>
      <c r="Q23" s="23">
        <f t="shared" si="1"/>
        <v>0.97840926345454549</v>
      </c>
      <c r="R23" s="1"/>
      <c r="S23" s="23">
        <f t="shared" si="2"/>
        <v>2.2849014292023351E-2</v>
      </c>
      <c r="T23" s="1"/>
      <c r="U23" s="32">
        <f t="shared" ref="U23:U53" si="4">I23</f>
        <v>55000000</v>
      </c>
      <c r="V23" s="1"/>
      <c r="W23" s="32">
        <f t="shared" ref="W23:W53" si="5">S23*U23</f>
        <v>1256695.7860612844</v>
      </c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</row>
    <row r="24" spans="1:41" ht="15.6" x14ac:dyDescent="0.3">
      <c r="A24" s="4">
        <f t="shared" si="0"/>
        <v>6</v>
      </c>
      <c r="B24" s="1"/>
      <c r="C24" s="23">
        <v>1.8200549999999999E-2</v>
      </c>
      <c r="D24" s="24"/>
      <c r="E24" s="25">
        <v>48488</v>
      </c>
      <c r="F24" s="26"/>
      <c r="G24" s="25">
        <v>34608</v>
      </c>
      <c r="H24" s="1"/>
      <c r="I24" s="31">
        <v>20000000</v>
      </c>
      <c r="J24" s="1"/>
      <c r="K24" s="31">
        <v>628089.21</v>
      </c>
      <c r="L24" s="1"/>
      <c r="M24" s="32">
        <v>0</v>
      </c>
      <c r="N24" s="1"/>
      <c r="O24" s="31">
        <f t="shared" si="3"/>
        <v>19371910.789999999</v>
      </c>
      <c r="P24" s="1"/>
      <c r="Q24" s="23">
        <f t="shared" si="1"/>
        <v>0.96859553949999999</v>
      </c>
      <c r="R24" s="1"/>
      <c r="S24" s="23">
        <f t="shared" si="2"/>
        <v>1.937197473668607E-2</v>
      </c>
      <c r="T24" s="1"/>
      <c r="U24" s="32">
        <f t="shared" si="4"/>
        <v>20000000</v>
      </c>
      <c r="V24" s="1"/>
      <c r="W24" s="32">
        <f t="shared" si="5"/>
        <v>387439.49473372143</v>
      </c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</row>
    <row r="25" spans="1:41" ht="15.6" x14ac:dyDescent="0.3">
      <c r="A25" s="4">
        <f t="shared" si="0"/>
        <v>7</v>
      </c>
      <c r="B25" s="1"/>
      <c r="C25" s="23">
        <v>2.2000001999999998E-2</v>
      </c>
      <c r="D25" s="33"/>
      <c r="E25" s="25">
        <v>48488</v>
      </c>
      <c r="F25" s="26"/>
      <c r="G25" s="25">
        <v>34608</v>
      </c>
      <c r="H25" s="1"/>
      <c r="I25" s="31">
        <v>20000000</v>
      </c>
      <c r="J25" s="1"/>
      <c r="K25" s="31">
        <v>560494.18999999994</v>
      </c>
      <c r="L25" s="1"/>
      <c r="M25" s="32">
        <v>0</v>
      </c>
      <c r="N25" s="1"/>
      <c r="O25" s="31">
        <f t="shared" si="3"/>
        <v>19439505.809999999</v>
      </c>
      <c r="P25" s="1"/>
      <c r="Q25" s="23">
        <f t="shared" si="1"/>
        <v>0.97197529049999998</v>
      </c>
      <c r="R25" s="1"/>
      <c r="S25" s="23">
        <f t="shared" si="2"/>
        <v>2.3112147915380101E-2</v>
      </c>
      <c r="T25" s="1"/>
      <c r="U25" s="32">
        <f t="shared" si="4"/>
        <v>20000000</v>
      </c>
      <c r="V25" s="1"/>
      <c r="W25" s="32">
        <f t="shared" si="5"/>
        <v>462242.95830760204</v>
      </c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</row>
    <row r="26" spans="1:41" ht="15.6" x14ac:dyDescent="0.3">
      <c r="A26" s="4">
        <f t="shared" si="0"/>
        <v>8</v>
      </c>
      <c r="B26" s="1"/>
      <c r="C26" s="23">
        <v>1.8190684799999999E-2</v>
      </c>
      <c r="D26" s="24"/>
      <c r="E26" s="25">
        <v>48488</v>
      </c>
      <c r="F26" s="26"/>
      <c r="G26" s="25">
        <v>34790</v>
      </c>
      <c r="H26" s="1"/>
      <c r="I26" s="31">
        <v>75000000</v>
      </c>
      <c r="J26" s="1"/>
      <c r="K26" s="31">
        <v>2119576.83</v>
      </c>
      <c r="L26" s="1"/>
      <c r="M26" s="32">
        <v>0</v>
      </c>
      <c r="N26" s="1"/>
      <c r="O26" s="31">
        <f>U26-K26-M26</f>
        <v>72880423.170000002</v>
      </c>
      <c r="P26" s="1"/>
      <c r="Q26" s="23">
        <f>O26/U26</f>
        <v>0.9717389756</v>
      </c>
      <c r="R26" s="1"/>
      <c r="S26" s="23">
        <f t="shared" si="2"/>
        <v>1.9252278932668305E-2</v>
      </c>
      <c r="T26" s="1"/>
      <c r="U26" s="32">
        <f t="shared" si="4"/>
        <v>75000000</v>
      </c>
      <c r="V26" s="1"/>
      <c r="W26" s="32">
        <f>S26*U26</f>
        <v>1443920.9199501229</v>
      </c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</row>
    <row r="27" spans="1:41" ht="15.6" x14ac:dyDescent="0.3">
      <c r="A27" s="4">
        <f t="shared" si="0"/>
        <v>9</v>
      </c>
      <c r="B27" s="1"/>
      <c r="C27" s="23">
        <v>0.02</v>
      </c>
      <c r="D27" s="30"/>
      <c r="E27" s="25">
        <v>45839</v>
      </c>
      <c r="F27" s="26"/>
      <c r="G27" s="25">
        <v>34881</v>
      </c>
      <c r="H27" s="1"/>
      <c r="I27" s="31">
        <v>45000000</v>
      </c>
      <c r="J27" s="1"/>
      <c r="K27" s="31">
        <v>783486.39</v>
      </c>
      <c r="L27" s="1"/>
      <c r="M27" s="32">
        <v>0</v>
      </c>
      <c r="N27" s="1"/>
      <c r="O27" s="31">
        <f t="shared" si="3"/>
        <v>44216513.609999999</v>
      </c>
      <c r="P27" s="1"/>
      <c r="Q27" s="23">
        <f t="shared" si="1"/>
        <v>0.98258919133333333</v>
      </c>
      <c r="R27" s="1"/>
      <c r="S27" s="23">
        <f t="shared" si="2"/>
        <v>2.0782878530728664E-2</v>
      </c>
      <c r="T27" s="1"/>
      <c r="U27" s="32">
        <f t="shared" si="4"/>
        <v>45000000</v>
      </c>
      <c r="V27" s="1"/>
      <c r="W27" s="32">
        <f t="shared" si="5"/>
        <v>935229.5338827899</v>
      </c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</row>
    <row r="28" spans="1:41" ht="15.6" x14ac:dyDescent="0.3">
      <c r="A28" s="4">
        <f t="shared" si="0"/>
        <v>10</v>
      </c>
      <c r="B28" s="1"/>
      <c r="C28" s="23">
        <v>2.1999999999999999E-2</v>
      </c>
      <c r="D28" s="30"/>
      <c r="E28" s="25">
        <v>48488</v>
      </c>
      <c r="F28" s="26"/>
      <c r="G28" s="25">
        <v>34943</v>
      </c>
      <c r="H28" s="1"/>
      <c r="I28" s="31">
        <v>30000000</v>
      </c>
      <c r="J28" s="1"/>
      <c r="K28" s="31">
        <v>715074.22</v>
      </c>
      <c r="L28" s="1"/>
      <c r="M28" s="32">
        <v>0</v>
      </c>
      <c r="N28" s="1"/>
      <c r="O28" s="31">
        <f t="shared" si="3"/>
        <v>29284925.780000001</v>
      </c>
      <c r="P28" s="1"/>
      <c r="Q28" s="23">
        <f t="shared" si="1"/>
        <v>0.97616419266666665</v>
      </c>
      <c r="R28" s="1"/>
      <c r="S28" s="23">
        <f t="shared" si="2"/>
        <v>2.2957852633531867E-2</v>
      </c>
      <c r="T28" s="1"/>
      <c r="U28" s="32">
        <f t="shared" si="4"/>
        <v>30000000</v>
      </c>
      <c r="V28" s="1"/>
      <c r="W28" s="32">
        <f t="shared" si="5"/>
        <v>688735.57900595595</v>
      </c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</row>
    <row r="29" spans="1:41" ht="15.6" x14ac:dyDescent="0.3">
      <c r="A29" s="4">
        <f t="shared" si="0"/>
        <v>11</v>
      </c>
      <c r="B29" s="1"/>
      <c r="C29" s="23">
        <v>2.0500000000000001E-2</v>
      </c>
      <c r="D29" s="30"/>
      <c r="E29" s="25">
        <v>48488</v>
      </c>
      <c r="F29" s="26"/>
      <c r="G29" s="25">
        <v>34943</v>
      </c>
      <c r="H29" s="1"/>
      <c r="I29" s="31">
        <v>27000000</v>
      </c>
      <c r="J29" s="1"/>
      <c r="K29" s="31">
        <v>241141.51</v>
      </c>
      <c r="L29" s="1"/>
      <c r="M29" s="32">
        <v>0</v>
      </c>
      <c r="N29" s="1"/>
      <c r="O29" s="31">
        <f t="shared" si="3"/>
        <v>26758858.489999998</v>
      </c>
      <c r="P29" s="1"/>
      <c r="Q29" s="23">
        <f t="shared" si="1"/>
        <v>0.99106883296296289</v>
      </c>
      <c r="R29" s="1"/>
      <c r="S29" s="23">
        <f t="shared" si="2"/>
        <v>2.0846715513402274E-2</v>
      </c>
      <c r="T29" s="1"/>
      <c r="U29" s="32">
        <f t="shared" si="4"/>
        <v>27000000</v>
      </c>
      <c r="V29" s="1"/>
      <c r="W29" s="32">
        <f t="shared" si="5"/>
        <v>562861.31886186136</v>
      </c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</row>
    <row r="30" spans="1:41" ht="15.6" x14ac:dyDescent="0.3">
      <c r="A30" s="4">
        <f t="shared" si="0"/>
        <v>12</v>
      </c>
      <c r="B30" s="1"/>
      <c r="C30" s="23">
        <v>1.8394515789473685E-2</v>
      </c>
      <c r="D30" s="24"/>
      <c r="E30" s="25">
        <v>46266</v>
      </c>
      <c r="F30" s="26"/>
      <c r="G30" s="25">
        <v>35309</v>
      </c>
      <c r="H30" s="1"/>
      <c r="I30" s="31">
        <v>3800000</v>
      </c>
      <c r="J30" s="1"/>
      <c r="K30" s="31">
        <v>130439.8</v>
      </c>
      <c r="L30" s="1"/>
      <c r="M30" s="32">
        <v>0</v>
      </c>
      <c r="N30" s="1"/>
      <c r="O30" s="31">
        <f t="shared" si="3"/>
        <v>3669560.2</v>
      </c>
      <c r="P30" s="1"/>
      <c r="Q30" s="23">
        <f t="shared" si="1"/>
        <v>0.96567373684210533</v>
      </c>
      <c r="R30" s="1"/>
      <c r="S30" s="23">
        <f t="shared" si="2"/>
        <v>1.9919988365693402E-2</v>
      </c>
      <c r="T30" s="1"/>
      <c r="U30" s="32">
        <f t="shared" si="4"/>
        <v>3800000</v>
      </c>
      <c r="V30" s="1"/>
      <c r="W30" s="32">
        <f t="shared" si="5"/>
        <v>75695.955789634929</v>
      </c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</row>
    <row r="31" spans="1:41" ht="15.6" x14ac:dyDescent="0.3">
      <c r="A31" s="4">
        <f t="shared" si="0"/>
        <v>13</v>
      </c>
      <c r="B31" s="1"/>
      <c r="C31" s="23">
        <v>1.8190690476190475E-2</v>
      </c>
      <c r="D31" s="24"/>
      <c r="E31" s="25">
        <v>46266</v>
      </c>
      <c r="F31" s="26"/>
      <c r="G31" s="25">
        <v>35309</v>
      </c>
      <c r="H31" s="1"/>
      <c r="I31" s="31">
        <v>10080000</v>
      </c>
      <c r="J31" s="1"/>
      <c r="K31" s="31">
        <v>234522.35</v>
      </c>
      <c r="L31" s="1"/>
      <c r="M31" s="32">
        <v>0</v>
      </c>
      <c r="N31" s="1"/>
      <c r="O31" s="31">
        <f t="shared" si="3"/>
        <v>9845477.6500000004</v>
      </c>
      <c r="P31" s="1"/>
      <c r="Q31" s="23">
        <f t="shared" si="1"/>
        <v>0.97673389384920639</v>
      </c>
      <c r="R31" s="1"/>
      <c r="S31" s="23">
        <f t="shared" si="2"/>
        <v>1.9214728932142471E-2</v>
      </c>
      <c r="T31" s="1"/>
      <c r="U31" s="32">
        <f t="shared" si="4"/>
        <v>10080000</v>
      </c>
      <c r="V31" s="1"/>
      <c r="W31" s="32">
        <f t="shared" si="5"/>
        <v>193684.46763599612</v>
      </c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</row>
    <row r="32" spans="1:41" ht="15.6" x14ac:dyDescent="0.3">
      <c r="A32" s="4">
        <f t="shared" si="0"/>
        <v>14</v>
      </c>
      <c r="B32" s="1"/>
      <c r="C32" s="23">
        <v>2.3499999130434782E-2</v>
      </c>
      <c r="D32" s="24"/>
      <c r="E32" s="25">
        <v>48488</v>
      </c>
      <c r="F32" s="26"/>
      <c r="G32" s="25">
        <v>35309</v>
      </c>
      <c r="H32" s="1"/>
      <c r="I32" s="31">
        <v>46000000</v>
      </c>
      <c r="J32" s="1"/>
      <c r="K32" s="31">
        <v>310074.02</v>
      </c>
      <c r="L32" s="1"/>
      <c r="M32" s="32">
        <v>0</v>
      </c>
      <c r="N32" s="1"/>
      <c r="O32" s="31">
        <f t="shared" si="3"/>
        <v>45689925.979999997</v>
      </c>
      <c r="P32" s="1"/>
      <c r="Q32" s="23">
        <f t="shared" si="1"/>
        <v>0.99325926043478252</v>
      </c>
      <c r="R32" s="1"/>
      <c r="S32" s="23">
        <f t="shared" si="2"/>
        <v>2.3778918866342313E-2</v>
      </c>
      <c r="T32" s="1"/>
      <c r="U32" s="32">
        <f t="shared" si="4"/>
        <v>46000000</v>
      </c>
      <c r="V32" s="1"/>
      <c r="W32" s="32">
        <f t="shared" si="5"/>
        <v>1093830.2678517464</v>
      </c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</row>
    <row r="33" spans="1:41" ht="15.6" x14ac:dyDescent="0.3">
      <c r="A33" s="4">
        <f t="shared" si="0"/>
        <v>15</v>
      </c>
      <c r="B33" s="1"/>
      <c r="C33" s="23">
        <v>1.8190683673469391E-2</v>
      </c>
      <c r="D33" s="24"/>
      <c r="E33" s="25">
        <v>48305</v>
      </c>
      <c r="F33" s="26"/>
      <c r="G33" s="25">
        <v>35521</v>
      </c>
      <c r="H33" s="1"/>
      <c r="I33" s="31">
        <v>19600000</v>
      </c>
      <c r="J33" s="1"/>
      <c r="K33" s="31">
        <v>631491.59</v>
      </c>
      <c r="L33" s="1"/>
      <c r="M33" s="32">
        <v>0</v>
      </c>
      <c r="N33" s="1"/>
      <c r="O33" s="31">
        <f t="shared" si="3"/>
        <v>18968508.41</v>
      </c>
      <c r="P33" s="1"/>
      <c r="Q33" s="23">
        <f t="shared" si="1"/>
        <v>0.96778104132653064</v>
      </c>
      <c r="R33" s="1"/>
      <c r="S33" s="23">
        <f t="shared" si="2"/>
        <v>1.946442121928706E-2</v>
      </c>
      <c r="T33" s="1"/>
      <c r="U33" s="32">
        <f t="shared" si="4"/>
        <v>19600000</v>
      </c>
      <c r="V33" s="1"/>
      <c r="W33" s="32">
        <f t="shared" si="5"/>
        <v>381502.65589802637</v>
      </c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</row>
    <row r="34" spans="1:41" ht="15.6" x14ac:dyDescent="0.3">
      <c r="A34" s="4">
        <f t="shared" si="0"/>
        <v>16</v>
      </c>
      <c r="B34" s="1"/>
      <c r="C34" s="23">
        <v>1.8190683243243244E-2</v>
      </c>
      <c r="D34" s="24"/>
      <c r="E34" s="25">
        <v>47362</v>
      </c>
      <c r="F34" s="26"/>
      <c r="G34" s="25">
        <v>35674</v>
      </c>
      <c r="H34" s="1"/>
      <c r="I34" s="31">
        <v>18500000</v>
      </c>
      <c r="J34" s="1"/>
      <c r="K34" s="31">
        <v>863497.5</v>
      </c>
      <c r="L34" s="1"/>
      <c r="M34" s="32">
        <v>0</v>
      </c>
      <c r="N34" s="1"/>
      <c r="O34" s="31">
        <f t="shared" si="3"/>
        <v>17636502.5</v>
      </c>
      <c r="P34" s="1"/>
      <c r="Q34" s="23">
        <f t="shared" si="1"/>
        <v>0.95332445945945943</v>
      </c>
      <c r="R34" s="1"/>
      <c r="S34" s="23">
        <f t="shared" si="2"/>
        <v>2.0177618097204513E-2</v>
      </c>
      <c r="T34" s="1"/>
      <c r="U34" s="32">
        <f t="shared" si="4"/>
        <v>18500000</v>
      </c>
      <c r="V34" s="1"/>
      <c r="W34" s="32">
        <f t="shared" si="5"/>
        <v>373285.9347982835</v>
      </c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</row>
    <row r="35" spans="1:41" ht="15.6" x14ac:dyDescent="0.3">
      <c r="A35" s="4">
        <f t="shared" si="0"/>
        <v>17</v>
      </c>
      <c r="B35" s="1"/>
      <c r="C35" s="23">
        <v>1.7927672403560829E-2</v>
      </c>
      <c r="D35" s="24"/>
      <c r="E35" s="25">
        <v>47362</v>
      </c>
      <c r="F35" s="26"/>
      <c r="G35" s="25">
        <v>35674</v>
      </c>
      <c r="H35" s="1"/>
      <c r="I35" s="31">
        <v>33700000</v>
      </c>
      <c r="J35" s="1"/>
      <c r="K35" s="31">
        <v>800280.53</v>
      </c>
      <c r="L35" s="1"/>
      <c r="M35" s="32">
        <v>0</v>
      </c>
      <c r="N35" s="1"/>
      <c r="O35" s="31">
        <f t="shared" si="3"/>
        <v>32899719.469999999</v>
      </c>
      <c r="P35" s="1"/>
      <c r="Q35" s="23">
        <f t="shared" si="1"/>
        <v>0.97625280326409491</v>
      </c>
      <c r="R35" s="1"/>
      <c r="S35" s="23">
        <f t="shared" si="2"/>
        <v>1.8920357156992553E-2</v>
      </c>
      <c r="T35" s="1"/>
      <c r="U35" s="32">
        <f t="shared" si="4"/>
        <v>33700000</v>
      </c>
      <c r="V35" s="1"/>
      <c r="W35" s="32">
        <f t="shared" si="5"/>
        <v>637616.03619064903</v>
      </c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</row>
    <row r="36" spans="1:41" ht="15.6" x14ac:dyDescent="0.3">
      <c r="A36" s="4">
        <f t="shared" si="0"/>
        <v>18</v>
      </c>
      <c r="B36" s="1"/>
      <c r="C36" s="23">
        <v>2.050000105263158E-2</v>
      </c>
      <c r="D36" s="30"/>
      <c r="E36" s="25">
        <v>47362</v>
      </c>
      <c r="F36" s="26"/>
      <c r="G36" s="25">
        <v>35674</v>
      </c>
      <c r="H36" s="1"/>
      <c r="I36" s="31">
        <v>38000000</v>
      </c>
      <c r="J36" s="1"/>
      <c r="K36" s="31">
        <v>316243.78000000003</v>
      </c>
      <c r="L36" s="1"/>
      <c r="M36" s="32">
        <v>0</v>
      </c>
      <c r="N36" s="1"/>
      <c r="O36" s="31">
        <f t="shared" si="3"/>
        <v>37683756.219999999</v>
      </c>
      <c r="P36" s="1"/>
      <c r="Q36" s="23">
        <f t="shared" si="1"/>
        <v>0.99167779526315791</v>
      </c>
      <c r="R36" s="1"/>
      <c r="S36" s="23">
        <f t="shared" si="2"/>
        <v>2.0857749882765758E-2</v>
      </c>
      <c r="T36" s="1"/>
      <c r="U36" s="32">
        <f t="shared" si="4"/>
        <v>38000000</v>
      </c>
      <c r="V36" s="1"/>
      <c r="W36" s="32">
        <f t="shared" si="5"/>
        <v>792594.49554509879</v>
      </c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</row>
    <row r="37" spans="1:41" ht="15.6" x14ac:dyDescent="0.3">
      <c r="A37" s="4">
        <f t="shared" si="0"/>
        <v>19</v>
      </c>
      <c r="B37" s="1"/>
      <c r="C37" s="23">
        <v>1.8394520547945204E-2</v>
      </c>
      <c r="D37" s="24"/>
      <c r="E37" s="25">
        <v>50437</v>
      </c>
      <c r="F37" s="26"/>
      <c r="G37" s="25">
        <v>37653</v>
      </c>
      <c r="H37" s="1"/>
      <c r="I37" s="31">
        <v>13870000</v>
      </c>
      <c r="J37" s="1"/>
      <c r="K37" s="31">
        <v>346968.04</v>
      </c>
      <c r="L37" s="1"/>
      <c r="M37" s="32">
        <v>0</v>
      </c>
      <c r="N37" s="1"/>
      <c r="O37" s="31">
        <f t="shared" si="3"/>
        <v>13523031.960000001</v>
      </c>
      <c r="P37" s="1"/>
      <c r="Q37" s="23">
        <f t="shared" si="1"/>
        <v>0.9749842797404471</v>
      </c>
      <c r="R37" s="1"/>
      <c r="S37" s="23">
        <f t="shared" si="2"/>
        <v>1.9382216079890966E-2</v>
      </c>
      <c r="T37" s="1"/>
      <c r="U37" s="32">
        <f t="shared" si="4"/>
        <v>13870000</v>
      </c>
      <c r="V37" s="1"/>
      <c r="W37" s="32">
        <f t="shared" si="5"/>
        <v>268831.3370280877</v>
      </c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</row>
    <row r="38" spans="1:41" ht="15.6" x14ac:dyDescent="0.3">
      <c r="A38" s="4">
        <f t="shared" si="0"/>
        <v>20</v>
      </c>
      <c r="B38" s="1"/>
      <c r="C38" s="23">
        <v>1.8190684444444445E-2</v>
      </c>
      <c r="D38" s="24"/>
      <c r="E38" s="25">
        <v>48366</v>
      </c>
      <c r="F38" s="26"/>
      <c r="G38" s="25">
        <v>38896</v>
      </c>
      <c r="H38" s="1"/>
      <c r="I38" s="31">
        <v>10125000</v>
      </c>
      <c r="J38" s="1"/>
      <c r="K38" s="31">
        <v>347047.53</v>
      </c>
      <c r="L38" s="1"/>
      <c r="M38" s="32">
        <v>0</v>
      </c>
      <c r="N38" s="1"/>
      <c r="O38" s="31">
        <f t="shared" si="3"/>
        <v>9777952.4700000007</v>
      </c>
      <c r="P38" s="1"/>
      <c r="Q38" s="23">
        <f t="shared" si="1"/>
        <v>0.96572370074074076</v>
      </c>
      <c r="R38" s="1"/>
      <c r="S38" s="23">
        <f t="shared" si="2"/>
        <v>1.9888977607868997E-2</v>
      </c>
      <c r="T38" s="1"/>
      <c r="U38" s="32">
        <f t="shared" si="4"/>
        <v>10125000</v>
      </c>
      <c r="V38" s="1"/>
      <c r="W38" s="32">
        <f t="shared" si="5"/>
        <v>201375.89827967359</v>
      </c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</row>
    <row r="39" spans="1:41" ht="15.6" x14ac:dyDescent="0.3">
      <c r="A39" s="4">
        <f t="shared" si="0"/>
        <v>21</v>
      </c>
      <c r="B39" s="1"/>
      <c r="C39" s="23">
        <v>3.8500002137894174E-2</v>
      </c>
      <c r="D39" s="30"/>
      <c r="E39" s="25">
        <v>51836</v>
      </c>
      <c r="F39" s="26"/>
      <c r="G39" s="25">
        <v>39064</v>
      </c>
      <c r="H39" s="1"/>
      <c r="I39" s="31">
        <v>28065000</v>
      </c>
      <c r="J39" s="1"/>
      <c r="K39" s="31">
        <v>1438315</v>
      </c>
      <c r="L39" s="1"/>
      <c r="M39" s="32">
        <v>0</v>
      </c>
      <c r="N39" s="1"/>
      <c r="O39" s="31">
        <f t="shared" si="3"/>
        <v>26626685</v>
      </c>
      <c r="P39" s="1"/>
      <c r="Q39" s="23">
        <f t="shared" si="1"/>
        <v>0.94875057901300552</v>
      </c>
      <c r="R39" s="1"/>
      <c r="S39" s="23">
        <f t="shared" si="2"/>
        <v>4.1281637405385888E-2</v>
      </c>
      <c r="T39" s="1"/>
      <c r="U39" s="32">
        <f t="shared" si="4"/>
        <v>28065000</v>
      </c>
      <c r="V39" s="1"/>
      <c r="W39" s="32">
        <f t="shared" si="5"/>
        <v>1158569.1537821549</v>
      </c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</row>
    <row r="40" spans="1:41" ht="15.6" x14ac:dyDescent="0.3">
      <c r="A40" s="4">
        <f t="shared" si="0"/>
        <v>22</v>
      </c>
      <c r="B40" s="1"/>
      <c r="C40" s="23">
        <v>1.8483289887640451E-2</v>
      </c>
      <c r="D40" s="24"/>
      <c r="E40" s="25">
        <v>50375</v>
      </c>
      <c r="F40" s="26"/>
      <c r="G40" s="25">
        <v>39417</v>
      </c>
      <c r="H40" s="1"/>
      <c r="I40" s="31">
        <v>17800000</v>
      </c>
      <c r="J40" s="1"/>
      <c r="K40" s="31">
        <v>135879.26999999999</v>
      </c>
      <c r="L40" s="1"/>
      <c r="M40" s="32">
        <v>0</v>
      </c>
      <c r="N40" s="1"/>
      <c r="O40" s="31">
        <f t="shared" si="3"/>
        <v>17664120.73</v>
      </c>
      <c r="P40" s="1"/>
      <c r="Q40" s="23">
        <f t="shared" si="1"/>
        <v>0.99236633314606748</v>
      </c>
      <c r="R40" s="1"/>
      <c r="S40" s="23">
        <f t="shared" si="2"/>
        <v>1.8817454640933567E-2</v>
      </c>
      <c r="T40" s="1"/>
      <c r="U40" s="32">
        <f t="shared" si="4"/>
        <v>17800000</v>
      </c>
      <c r="V40" s="1"/>
      <c r="W40" s="32">
        <f t="shared" si="5"/>
        <v>334950.69260861748</v>
      </c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</row>
    <row r="41" spans="1:41" ht="15.6" x14ac:dyDescent="0.3">
      <c r="A41" s="4">
        <f t="shared" si="0"/>
        <v>23</v>
      </c>
      <c r="B41" s="1"/>
      <c r="C41" s="23">
        <v>1.650000087546509E-2</v>
      </c>
      <c r="D41" s="30"/>
      <c r="E41" s="25">
        <v>54363</v>
      </c>
      <c r="F41" s="26"/>
      <c r="G41" s="25">
        <v>39771</v>
      </c>
      <c r="H41" s="1"/>
      <c r="I41" s="31">
        <v>68535000</v>
      </c>
      <c r="J41" s="1"/>
      <c r="K41" s="31">
        <v>1175853.08</v>
      </c>
      <c r="L41" s="1"/>
      <c r="M41" s="32">
        <v>0</v>
      </c>
      <c r="N41" s="1"/>
      <c r="O41" s="31">
        <f t="shared" si="3"/>
        <v>67359146.920000002</v>
      </c>
      <c r="P41" s="1"/>
      <c r="Q41" s="23">
        <f t="shared" si="1"/>
        <v>0.98284302794192746</v>
      </c>
      <c r="R41" s="1"/>
      <c r="S41" s="23">
        <f t="shared" si="2"/>
        <v>1.709432207766115E-2</v>
      </c>
      <c r="T41" s="1"/>
      <c r="U41" s="32">
        <f t="shared" si="4"/>
        <v>68535000</v>
      </c>
      <c r="V41" s="1"/>
      <c r="W41" s="32">
        <f t="shared" si="5"/>
        <v>1171559.3635925069</v>
      </c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</row>
    <row r="42" spans="1:41" ht="15.6" x14ac:dyDescent="0.3">
      <c r="A42" s="4">
        <f t="shared" si="0"/>
        <v>24</v>
      </c>
      <c r="B42" s="1"/>
      <c r="C42" s="23">
        <v>1.819068526611986E-2</v>
      </c>
      <c r="D42" s="24"/>
      <c r="E42" s="25">
        <v>54363</v>
      </c>
      <c r="F42" s="26"/>
      <c r="G42" s="25">
        <v>39773</v>
      </c>
      <c r="H42" s="1"/>
      <c r="I42" s="31">
        <v>83515000</v>
      </c>
      <c r="J42" s="1"/>
      <c r="K42" s="31">
        <v>897678.43</v>
      </c>
      <c r="L42" s="1"/>
      <c r="M42" s="32">
        <v>0</v>
      </c>
      <c r="N42" s="1"/>
      <c r="O42" s="31">
        <f t="shared" si="3"/>
        <v>82617321.569999993</v>
      </c>
      <c r="P42" s="1"/>
      <c r="Q42" s="23">
        <f t="shared" si="1"/>
        <v>0.98925129102556419</v>
      </c>
      <c r="R42" s="1"/>
      <c r="S42" s="23">
        <f t="shared" si="2"/>
        <v>1.8572868863161465E-2</v>
      </c>
      <c r="T42" s="1"/>
      <c r="U42" s="32">
        <f t="shared" si="4"/>
        <v>83515000</v>
      </c>
      <c r="V42" s="1"/>
      <c r="W42" s="32">
        <f t="shared" si="5"/>
        <v>1551113.1431069297</v>
      </c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</row>
    <row r="43" spans="1:41" ht="15.6" x14ac:dyDescent="0.3">
      <c r="A43" s="4">
        <f t="shared" si="0"/>
        <v>25</v>
      </c>
      <c r="B43" s="1"/>
      <c r="C43" s="23">
        <v>2.0499998999999998E-2</v>
      </c>
      <c r="D43" s="24"/>
      <c r="E43" s="25">
        <v>54605</v>
      </c>
      <c r="F43" s="26"/>
      <c r="G43" s="34">
        <v>39995</v>
      </c>
      <c r="H43" s="1"/>
      <c r="I43" s="31">
        <v>40000000</v>
      </c>
      <c r="J43" s="1"/>
      <c r="K43" s="31">
        <v>1143311.82</v>
      </c>
      <c r="L43" s="1"/>
      <c r="M43" s="32">
        <v>0</v>
      </c>
      <c r="N43" s="1"/>
      <c r="O43" s="31">
        <f t="shared" si="3"/>
        <v>38856688.18</v>
      </c>
      <c r="P43" s="1"/>
      <c r="Q43" s="23">
        <f t="shared" si="1"/>
        <v>0.97141720450000002</v>
      </c>
      <c r="R43" s="1"/>
      <c r="S43" s="23">
        <f t="shared" si="2"/>
        <v>2.1570244631634653E-2</v>
      </c>
      <c r="T43" s="1"/>
      <c r="U43" s="32">
        <f t="shared" si="4"/>
        <v>40000000</v>
      </c>
      <c r="V43" s="1"/>
      <c r="W43" s="32">
        <f t="shared" si="5"/>
        <v>862809.7852653861</v>
      </c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</row>
    <row r="44" spans="1:41" ht="15.6" x14ac:dyDescent="0.3">
      <c r="A44" s="4">
        <f t="shared" si="0"/>
        <v>26</v>
      </c>
      <c r="B44" s="1"/>
      <c r="C44" s="23">
        <v>1.8348493395153532E-2</v>
      </c>
      <c r="D44" s="24"/>
      <c r="E44" s="25">
        <v>54605</v>
      </c>
      <c r="F44" s="26"/>
      <c r="G44" s="34">
        <v>39995</v>
      </c>
      <c r="H44" s="1"/>
      <c r="I44" s="31">
        <v>114310000</v>
      </c>
      <c r="J44" s="1"/>
      <c r="K44" s="31">
        <v>586301.5</v>
      </c>
      <c r="L44" s="1"/>
      <c r="M44" s="32">
        <v>0</v>
      </c>
      <c r="N44" s="1"/>
      <c r="O44" s="31">
        <f t="shared" si="3"/>
        <v>113723698.5</v>
      </c>
      <c r="P44" s="1"/>
      <c r="Q44" s="23">
        <f t="shared" si="1"/>
        <v>0.99487095179774299</v>
      </c>
      <c r="R44" s="1"/>
      <c r="S44" s="23">
        <f t="shared" si="2"/>
        <v>1.8530626360341161E-2</v>
      </c>
      <c r="T44" s="1"/>
      <c r="U44" s="32">
        <f t="shared" si="4"/>
        <v>114310000</v>
      </c>
      <c r="V44" s="1"/>
      <c r="W44" s="32">
        <f t="shared" si="5"/>
        <v>2118235.8992505982</v>
      </c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</row>
    <row r="45" spans="1:41" ht="15.6" x14ac:dyDescent="0.3">
      <c r="A45" s="4">
        <f t="shared" si="0"/>
        <v>27</v>
      </c>
      <c r="B45" s="1"/>
      <c r="C45" s="23">
        <v>2.3499999551569506E-2</v>
      </c>
      <c r="D45" s="24"/>
      <c r="E45" s="25">
        <v>54302</v>
      </c>
      <c r="F45" s="26"/>
      <c r="G45" s="25">
        <v>40057</v>
      </c>
      <c r="H45" s="1"/>
      <c r="I45" s="35">
        <v>89200000</v>
      </c>
      <c r="J45" s="1"/>
      <c r="K45" s="31">
        <v>517002.15</v>
      </c>
      <c r="L45" s="1"/>
      <c r="M45" s="32">
        <v>0</v>
      </c>
      <c r="N45" s="1"/>
      <c r="O45" s="31">
        <f t="shared" si="3"/>
        <v>88682997.849999994</v>
      </c>
      <c r="P45" s="1"/>
      <c r="Q45" s="23">
        <f t="shared" si="1"/>
        <v>0.99420401177130036</v>
      </c>
      <c r="R45" s="1"/>
      <c r="S45" s="23">
        <f t="shared" si="2"/>
        <v>2.3728657941495392E-2</v>
      </c>
      <c r="T45" s="1"/>
      <c r="U45" s="32">
        <f t="shared" si="4"/>
        <v>89200000</v>
      </c>
      <c r="V45" s="1"/>
      <c r="W45" s="32">
        <f t="shared" si="5"/>
        <v>2116596.2883813889</v>
      </c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</row>
    <row r="46" spans="1:41" ht="15.6" x14ac:dyDescent="0.3">
      <c r="A46" s="4">
        <f t="shared" si="0"/>
        <v>28</v>
      </c>
      <c r="B46" s="1"/>
      <c r="C46" s="23">
        <v>2.3500000754716983E-2</v>
      </c>
      <c r="D46" s="30"/>
      <c r="E46" s="25">
        <v>44743</v>
      </c>
      <c r="F46" s="26"/>
      <c r="G46" s="25">
        <v>39630</v>
      </c>
      <c r="H46" s="1"/>
      <c r="I46" s="31">
        <v>53000000</v>
      </c>
      <c r="J46" s="1"/>
      <c r="K46" s="31">
        <v>956019.02</v>
      </c>
      <c r="L46" s="1"/>
      <c r="M46" s="32">
        <v>0</v>
      </c>
      <c r="N46" s="1"/>
      <c r="O46" s="31">
        <f t="shared" si="3"/>
        <v>52043980.979999997</v>
      </c>
      <c r="P46" s="1"/>
      <c r="Q46" s="23">
        <f t="shared" si="1"/>
        <v>0.98196190528301885</v>
      </c>
      <c r="R46" s="1"/>
      <c r="S46" s="23">
        <f t="shared" si="2"/>
        <v>2.503536029216882E-2</v>
      </c>
      <c r="T46" s="1"/>
      <c r="U46" s="32">
        <f t="shared" si="4"/>
        <v>53000000</v>
      </c>
      <c r="V46" s="1"/>
      <c r="W46" s="32">
        <f t="shared" si="5"/>
        <v>1326874.0954849476</v>
      </c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</row>
    <row r="47" spans="1:41" ht="15.6" x14ac:dyDescent="0.3">
      <c r="A47" s="4">
        <f t="shared" si="0"/>
        <v>29</v>
      </c>
      <c r="B47" s="1"/>
      <c r="C47" s="23">
        <v>1.8190685373134327E-2</v>
      </c>
      <c r="D47" s="24"/>
      <c r="E47" s="25">
        <v>51745</v>
      </c>
      <c r="F47" s="26"/>
      <c r="G47" s="25">
        <v>40787</v>
      </c>
      <c r="H47" s="1"/>
      <c r="I47" s="31">
        <v>67000000</v>
      </c>
      <c r="J47" s="1"/>
      <c r="K47" s="31">
        <v>816932.21</v>
      </c>
      <c r="L47" s="1"/>
      <c r="M47" s="32">
        <v>0</v>
      </c>
      <c r="N47" s="1"/>
      <c r="O47" s="31">
        <f t="shared" si="3"/>
        <v>66183067.789999999</v>
      </c>
      <c r="P47" s="1"/>
      <c r="Q47" s="23">
        <f t="shared" si="1"/>
        <v>0.98780698194029848</v>
      </c>
      <c r="R47" s="1"/>
      <c r="S47" s="23">
        <f t="shared" si="2"/>
        <v>1.8723750172195658E-2</v>
      </c>
      <c r="T47" s="1"/>
      <c r="U47" s="32">
        <f t="shared" si="4"/>
        <v>67000000</v>
      </c>
      <c r="V47" s="1"/>
      <c r="W47" s="32">
        <f t="shared" si="5"/>
        <v>1254491.261537109</v>
      </c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</row>
    <row r="48" spans="1:41" ht="15.6" x14ac:dyDescent="0.3">
      <c r="A48" s="4">
        <f t="shared" si="0"/>
        <v>30</v>
      </c>
      <c r="B48" s="1"/>
      <c r="C48" s="23">
        <v>1.8500000470588234E-2</v>
      </c>
      <c r="D48" s="30"/>
      <c r="E48" s="25">
        <v>54758</v>
      </c>
      <c r="F48" s="1"/>
      <c r="G48" s="25">
        <v>41073</v>
      </c>
      <c r="H48" s="1"/>
      <c r="I48" s="31">
        <v>85000000</v>
      </c>
      <c r="J48" s="1"/>
      <c r="K48" s="31">
        <v>757183.81</v>
      </c>
      <c r="L48" s="1"/>
      <c r="M48" s="32">
        <v>0</v>
      </c>
      <c r="N48" s="1"/>
      <c r="O48" s="31">
        <f t="shared" si="3"/>
        <v>84242816.189999998</v>
      </c>
      <c r="P48" s="1"/>
      <c r="Q48" s="23">
        <f t="shared" si="1"/>
        <v>0.99109195517647053</v>
      </c>
      <c r="R48" s="1"/>
      <c r="S48" s="23">
        <f t="shared" si="2"/>
        <v>1.8832394871339721E-2</v>
      </c>
      <c r="T48" s="1"/>
      <c r="U48" s="32">
        <f t="shared" si="4"/>
        <v>85000000</v>
      </c>
      <c r="V48" s="1"/>
      <c r="W48" s="32">
        <f t="shared" si="5"/>
        <v>1600753.5640638764</v>
      </c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</row>
    <row r="49" spans="1:44" ht="15.6" x14ac:dyDescent="0.3">
      <c r="A49" s="4">
        <f t="shared" si="0"/>
        <v>31</v>
      </c>
      <c r="B49" s="1"/>
      <c r="C49" s="23">
        <v>1.8500000400000001E-2</v>
      </c>
      <c r="D49" s="30"/>
      <c r="E49" s="25">
        <v>54758</v>
      </c>
      <c r="F49" s="1"/>
      <c r="G49" s="25">
        <v>41073</v>
      </c>
      <c r="H49" s="1"/>
      <c r="I49" s="31">
        <v>100000000</v>
      </c>
      <c r="J49" s="1"/>
      <c r="K49" s="31">
        <v>1298926.55</v>
      </c>
      <c r="L49" s="1"/>
      <c r="M49" s="32">
        <v>0</v>
      </c>
      <c r="N49" s="1"/>
      <c r="O49" s="31">
        <f t="shared" si="3"/>
        <v>98701073.450000003</v>
      </c>
      <c r="P49" s="1"/>
      <c r="Q49" s="23">
        <f t="shared" si="1"/>
        <v>0.98701073449999999</v>
      </c>
      <c r="R49" s="1"/>
      <c r="S49" s="23">
        <f t="shared" si="2"/>
        <v>1.8985967020746453E-2</v>
      </c>
      <c r="T49" s="1"/>
      <c r="U49" s="32">
        <f t="shared" si="4"/>
        <v>100000000</v>
      </c>
      <c r="V49" s="1"/>
      <c r="W49" s="32">
        <f t="shared" si="5"/>
        <v>1898596.7020746453</v>
      </c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</row>
    <row r="50" spans="1:44" ht="15.6" x14ac:dyDescent="0.3">
      <c r="A50" s="4">
        <f t="shared" si="0"/>
        <v>32</v>
      </c>
      <c r="B50" s="1"/>
      <c r="C50" s="23">
        <v>0.04</v>
      </c>
      <c r="D50" s="1"/>
      <c r="E50" s="25">
        <v>52018</v>
      </c>
      <c r="F50" s="1"/>
      <c r="G50" s="25">
        <v>41061</v>
      </c>
      <c r="H50" s="1"/>
      <c r="I50" s="31">
        <v>48720000</v>
      </c>
      <c r="J50" s="1"/>
      <c r="K50" s="31">
        <v>1586222.67</v>
      </c>
      <c r="L50" s="1"/>
      <c r="M50" s="32">
        <v>0</v>
      </c>
      <c r="N50" s="1"/>
      <c r="O50" s="31">
        <f t="shared" si="3"/>
        <v>47133777.329999998</v>
      </c>
      <c r="P50" s="1"/>
      <c r="Q50" s="23">
        <f t="shared" si="1"/>
        <v>0.96744206342364525</v>
      </c>
      <c r="R50" s="1"/>
      <c r="S50" s="23">
        <f t="shared" si="2"/>
        <v>4.1916974617232088E-2</v>
      </c>
      <c r="T50" s="1"/>
      <c r="U50" s="32">
        <f t="shared" si="4"/>
        <v>48720000</v>
      </c>
      <c r="V50" s="1"/>
      <c r="W50" s="32">
        <f t="shared" si="5"/>
        <v>2042195.0033515473</v>
      </c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</row>
    <row r="51" spans="1:44" ht="15.6" x14ac:dyDescent="0.3">
      <c r="A51" s="4">
        <f t="shared" si="0"/>
        <v>33</v>
      </c>
      <c r="B51" s="1"/>
      <c r="C51" s="23">
        <v>1.8654247199999998E-2</v>
      </c>
      <c r="D51" s="24"/>
      <c r="E51" s="25">
        <v>55824</v>
      </c>
      <c r="F51" s="1"/>
      <c r="G51" s="25">
        <v>41214</v>
      </c>
      <c r="H51" s="1"/>
      <c r="I51" s="31">
        <v>50000000</v>
      </c>
      <c r="J51" s="1"/>
      <c r="K51" s="31">
        <v>923153.8</v>
      </c>
      <c r="L51" s="1"/>
      <c r="M51" s="32">
        <v>0</v>
      </c>
      <c r="N51" s="1"/>
      <c r="O51" s="31">
        <f t="shared" si="3"/>
        <v>49076846.200000003</v>
      </c>
      <c r="P51" s="1"/>
      <c r="Q51" s="23">
        <f t="shared" si="1"/>
        <v>0.98153692400000003</v>
      </c>
      <c r="R51" s="1"/>
      <c r="S51" s="23">
        <f t="shared" si="2"/>
        <v>1.931903137380625E-2</v>
      </c>
      <c r="T51" s="1"/>
      <c r="U51" s="32">
        <f t="shared" si="4"/>
        <v>50000000</v>
      </c>
      <c r="V51" s="1"/>
      <c r="W51" s="32">
        <f t="shared" si="5"/>
        <v>965951.56869031256</v>
      </c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</row>
    <row r="52" spans="1:44" ht="15.6" x14ac:dyDescent="0.3">
      <c r="A52" s="4">
        <f t="shared" si="0"/>
        <v>34</v>
      </c>
      <c r="B52" s="1"/>
      <c r="C52" s="23">
        <v>3.8499997714285715E-2</v>
      </c>
      <c r="D52" s="30"/>
      <c r="E52" s="25">
        <v>52322</v>
      </c>
      <c r="F52" s="1"/>
      <c r="G52" s="25">
        <v>41334</v>
      </c>
      <c r="H52" s="1"/>
      <c r="I52" s="31">
        <v>17500000</v>
      </c>
      <c r="J52" s="1"/>
      <c r="K52" s="31">
        <v>818177.3</v>
      </c>
      <c r="L52" s="1"/>
      <c r="M52" s="32">
        <v>0</v>
      </c>
      <c r="N52" s="1"/>
      <c r="O52" s="31">
        <f t="shared" si="3"/>
        <v>16681822.699999999</v>
      </c>
      <c r="P52" s="1"/>
      <c r="Q52" s="23">
        <f t="shared" si="1"/>
        <v>0.95324701142857138</v>
      </c>
      <c r="R52" s="1"/>
      <c r="S52" s="23">
        <f t="shared" si="2"/>
        <v>4.1224551258035605E-2</v>
      </c>
      <c r="T52" s="1"/>
      <c r="U52" s="32">
        <f t="shared" si="4"/>
        <v>17500000</v>
      </c>
      <c r="V52" s="1"/>
      <c r="W52" s="32">
        <f t="shared" si="5"/>
        <v>721429.64701562305</v>
      </c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</row>
    <row r="53" spans="1:44" ht="15.6" x14ac:dyDescent="0.3">
      <c r="A53" s="4">
        <f t="shared" si="0"/>
        <v>35</v>
      </c>
      <c r="B53" s="1"/>
      <c r="C53" s="23">
        <v>1.5629594193518562E-2</v>
      </c>
      <c r="D53" s="24"/>
      <c r="E53" s="25">
        <v>55824</v>
      </c>
      <c r="F53" s="1"/>
      <c r="G53" s="25">
        <v>43439</v>
      </c>
      <c r="H53" s="1"/>
      <c r="I53" s="31">
        <v>108155000</v>
      </c>
      <c r="J53" s="1"/>
      <c r="K53" s="31">
        <v>877981.79</v>
      </c>
      <c r="L53" s="1"/>
      <c r="M53" s="32">
        <v>0</v>
      </c>
      <c r="N53" s="1"/>
      <c r="O53" s="31">
        <f t="shared" si="3"/>
        <v>107277018.20999999</v>
      </c>
      <c r="P53" s="1"/>
      <c r="Q53" s="23">
        <f t="shared" si="1"/>
        <v>0.99188218954278573</v>
      </c>
      <c r="R53" s="1"/>
      <c r="S53" s="23">
        <f t="shared" si="2"/>
        <v>1.5940266502941038E-2</v>
      </c>
      <c r="T53" s="1"/>
      <c r="U53" s="32">
        <f t="shared" si="4"/>
        <v>108155000</v>
      </c>
      <c r="V53" s="1"/>
      <c r="W53" s="32">
        <f t="shared" si="5"/>
        <v>1724019.5236255878</v>
      </c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</row>
    <row r="54" spans="1:44" ht="15.6" x14ac:dyDescent="0.3">
      <c r="A54" s="4">
        <f t="shared" si="0"/>
        <v>36</v>
      </c>
      <c r="B54" s="1"/>
      <c r="C54" s="23" t="s">
        <v>74</v>
      </c>
      <c r="D54" s="24"/>
      <c r="E54" s="25"/>
      <c r="F54" s="1"/>
      <c r="G54" s="25"/>
      <c r="H54" s="1"/>
      <c r="I54" s="31"/>
      <c r="J54" s="1"/>
      <c r="K54" s="31"/>
      <c r="L54" s="1"/>
      <c r="M54" s="32"/>
      <c r="N54" s="1"/>
      <c r="O54" s="31"/>
      <c r="P54" s="1"/>
      <c r="Q54" s="23"/>
      <c r="R54" s="1"/>
      <c r="S54" s="23"/>
      <c r="T54" s="1"/>
      <c r="U54" s="32"/>
      <c r="V54" s="1"/>
      <c r="W54" s="32">
        <v>3513607.8000000003</v>
      </c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</row>
    <row r="55" spans="1:44" ht="15.6" x14ac:dyDescent="0.3">
      <c r="A55" s="4">
        <f t="shared" si="0"/>
        <v>37</v>
      </c>
      <c r="B55" s="1"/>
      <c r="C55" s="10" t="s">
        <v>69</v>
      </c>
      <c r="D55" s="24"/>
      <c r="E55" s="25"/>
      <c r="F55" s="1"/>
      <c r="G55" s="25"/>
      <c r="H55" s="1"/>
      <c r="I55" s="36"/>
      <c r="J55" s="1"/>
      <c r="K55" s="31"/>
      <c r="L55" s="1"/>
      <c r="M55" s="32"/>
      <c r="N55" s="1"/>
      <c r="O55" s="36"/>
      <c r="P55" s="1"/>
      <c r="Q55" s="23"/>
      <c r="R55" s="1"/>
      <c r="S55" s="37"/>
      <c r="T55" s="1"/>
      <c r="U55" s="38">
        <v>-44559327.800000019</v>
      </c>
      <c r="V55" s="1"/>
      <c r="W55" s="38">
        <v>-4343591.76</v>
      </c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</row>
    <row r="56" spans="1:44" ht="6" customHeight="1" x14ac:dyDescent="0.3">
      <c r="A56" s="4"/>
      <c r="B56" s="1"/>
      <c r="C56" s="10"/>
      <c r="D56" s="24"/>
      <c r="E56" s="25"/>
      <c r="F56" s="1"/>
      <c r="G56" s="25"/>
      <c r="H56" s="1"/>
      <c r="I56" s="31"/>
      <c r="J56" s="1"/>
      <c r="K56" s="31"/>
      <c r="L56" s="1"/>
      <c r="M56" s="32"/>
      <c r="N56" s="1"/>
      <c r="O56" s="31"/>
      <c r="P56" s="1"/>
      <c r="Q56" s="23"/>
      <c r="R56" s="1"/>
      <c r="S56" s="23"/>
      <c r="T56" s="1"/>
      <c r="U56" s="32"/>
      <c r="V56" s="1"/>
      <c r="W56" s="32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</row>
    <row r="57" spans="1:44" ht="16.2" thickBot="1" x14ac:dyDescent="0.35">
      <c r="A57" s="4">
        <f>A55+1</f>
        <v>38</v>
      </c>
      <c r="B57" s="1"/>
      <c r="C57" s="10" t="s">
        <v>68</v>
      </c>
      <c r="D57" s="1"/>
      <c r="E57" s="1"/>
      <c r="F57" s="1"/>
      <c r="G57" s="1"/>
      <c r="H57" s="1"/>
      <c r="I57" s="39">
        <f>SUM(I21:I53)</f>
        <v>1459630000</v>
      </c>
      <c r="J57" s="17"/>
      <c r="K57" s="39">
        <f>SUM(K21:K53)</f>
        <v>24864743.089999996</v>
      </c>
      <c r="L57" s="17"/>
      <c r="M57" s="39">
        <f>SUM(M21:M53)</f>
        <v>0</v>
      </c>
      <c r="N57" s="17"/>
      <c r="O57" s="39">
        <f>SUM(O21:O53)</f>
        <v>1434765256.9100001</v>
      </c>
      <c r="P57" s="17"/>
      <c r="Q57" s="17"/>
      <c r="R57" s="17"/>
      <c r="S57" s="17"/>
      <c r="T57" s="17"/>
      <c r="U57" s="39">
        <f>SUM(U21:U55)</f>
        <v>1415070672.2</v>
      </c>
      <c r="V57" s="17"/>
      <c r="W57" s="39">
        <f>SUM(W21:W55)</f>
        <v>30263263.160763204</v>
      </c>
      <c r="X57" s="40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</row>
    <row r="58" spans="1:44" ht="6" customHeight="1" thickTop="1" x14ac:dyDescent="0.3">
      <c r="A58" s="4"/>
      <c r="B58" s="1"/>
      <c r="C58" s="10"/>
      <c r="D58" s="1"/>
      <c r="E58" s="1"/>
      <c r="F58" s="1"/>
      <c r="G58" s="1"/>
      <c r="H58" s="1"/>
      <c r="I58" s="41"/>
      <c r="J58" s="17"/>
      <c r="K58" s="41"/>
      <c r="L58" s="17"/>
      <c r="M58" s="41"/>
      <c r="N58" s="17"/>
      <c r="O58" s="41"/>
      <c r="P58" s="17"/>
      <c r="Q58" s="17"/>
      <c r="R58" s="17"/>
      <c r="S58" s="17"/>
      <c r="T58" s="17"/>
      <c r="U58" s="41"/>
      <c r="V58" s="17"/>
      <c r="W58" s="41"/>
      <c r="X58" s="40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</row>
    <row r="59" spans="1:44" ht="6" customHeight="1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</row>
    <row r="60" spans="1:44" ht="15.6" x14ac:dyDescent="0.3">
      <c r="A60" s="22" t="s">
        <v>48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90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</row>
    <row r="61" spans="1:44" ht="6" customHeight="1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42"/>
      <c r="X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</row>
    <row r="62" spans="1:44" ht="15.6" x14ac:dyDescent="0.3">
      <c r="A62" s="4">
        <f>A57+1</f>
        <v>39</v>
      </c>
      <c r="B62" s="1"/>
      <c r="C62" s="43">
        <v>5.7500000400000001E-2</v>
      </c>
      <c r="D62" s="33"/>
      <c r="E62" s="25">
        <v>45031</v>
      </c>
      <c r="F62" s="26"/>
      <c r="G62" s="25">
        <v>37726</v>
      </c>
      <c r="H62" s="1"/>
      <c r="I62" s="27">
        <v>100000000</v>
      </c>
      <c r="J62" s="17"/>
      <c r="K62" s="27">
        <v>1040824.69</v>
      </c>
      <c r="L62" s="17"/>
      <c r="M62" s="27">
        <v>0</v>
      </c>
      <c r="N62" s="17"/>
      <c r="O62" s="27">
        <f t="shared" ref="O62:O75" si="6">U62-K62-M62</f>
        <v>98959175.310000002</v>
      </c>
      <c r="P62" s="1"/>
      <c r="Q62" s="23">
        <f t="shared" ref="Q62:Q75" si="7">O62/U62</f>
        <v>0.98959175310000003</v>
      </c>
      <c r="R62" s="1"/>
      <c r="S62" s="23">
        <f>YIELD(G62,E62,C62,Q62*100,100,2,0)</f>
        <v>5.8388881763888248E-2</v>
      </c>
      <c r="T62" s="1"/>
      <c r="U62" s="27">
        <v>100000000</v>
      </c>
      <c r="V62" s="17"/>
      <c r="W62" s="27">
        <f t="shared" ref="W62:W75" si="8">S62*U62</f>
        <v>5838888.1763888244</v>
      </c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</row>
    <row r="63" spans="1:44" ht="15.6" x14ac:dyDescent="0.3">
      <c r="A63" s="4">
        <f t="shared" ref="A63:A76" si="9">A62+1</f>
        <v>40</v>
      </c>
      <c r="B63" s="1"/>
      <c r="C63" s="43">
        <v>5.6500000000000002E-2</v>
      </c>
      <c r="D63" s="33"/>
      <c r="E63" s="25">
        <v>50100</v>
      </c>
      <c r="F63" s="26"/>
      <c r="G63" s="25">
        <v>39154</v>
      </c>
      <c r="H63" s="1"/>
      <c r="I63" s="31">
        <v>250000000</v>
      </c>
      <c r="J63" s="1"/>
      <c r="K63" s="31">
        <v>1780008.05</v>
      </c>
      <c r="L63" s="1"/>
      <c r="M63" s="31">
        <v>856477.64</v>
      </c>
      <c r="N63" s="1"/>
      <c r="O63" s="31">
        <f t="shared" si="6"/>
        <v>158745514.31</v>
      </c>
      <c r="P63" s="1"/>
      <c r="Q63" s="23">
        <f t="shared" si="7"/>
        <v>0.98366307463038005</v>
      </c>
      <c r="R63" s="1"/>
      <c r="S63" s="23">
        <f t="shared" ref="S63:S75" si="10">YIELD(G63,E63,C63,Q63*100,100,2,0)</f>
        <v>5.7649771650112432E-2</v>
      </c>
      <c r="T63" s="1"/>
      <c r="U63" s="31">
        <v>161382000</v>
      </c>
      <c r="V63" s="1"/>
      <c r="W63" s="31">
        <f t="shared" si="8"/>
        <v>9303635.4484384451</v>
      </c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</row>
    <row r="64" spans="1:44" ht="15.6" x14ac:dyDescent="0.3">
      <c r="A64" s="4">
        <f t="shared" si="9"/>
        <v>41</v>
      </c>
      <c r="B64" s="1"/>
      <c r="C64" s="44">
        <v>6.3225923696974232E-2</v>
      </c>
      <c r="D64" s="33"/>
      <c r="E64" s="25">
        <v>50802</v>
      </c>
      <c r="F64" s="26"/>
      <c r="G64" s="25">
        <v>39845</v>
      </c>
      <c r="H64" s="1"/>
      <c r="I64" s="31">
        <v>500000000</v>
      </c>
      <c r="J64" s="1"/>
      <c r="K64" s="31">
        <v>2679965.0499999998</v>
      </c>
      <c r="L64" s="1"/>
      <c r="M64" s="31">
        <v>1020705.65</v>
      </c>
      <c r="N64" s="1"/>
      <c r="O64" s="31">
        <f t="shared" si="6"/>
        <v>170106329.29999998</v>
      </c>
      <c r="P64" s="1"/>
      <c r="Q64" s="23">
        <f t="shared" si="7"/>
        <v>0.97870816077603306</v>
      </c>
      <c r="R64" s="1"/>
      <c r="S64" s="23">
        <f t="shared" si="10"/>
        <v>6.4845328087936915E-2</v>
      </c>
      <c r="T64" s="1"/>
      <c r="U64" s="31">
        <v>173807000</v>
      </c>
      <c r="V64" s="1"/>
      <c r="W64" s="31">
        <f t="shared" si="8"/>
        <v>11270571.938980052</v>
      </c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</row>
    <row r="65" spans="1:44" ht="15.6" x14ac:dyDescent="0.3">
      <c r="A65" s="4">
        <f t="shared" si="9"/>
        <v>42</v>
      </c>
      <c r="B65" s="1"/>
      <c r="C65" s="44">
        <v>4.6509723599999997E-2</v>
      </c>
      <c r="D65" s="33"/>
      <c r="E65" s="25">
        <v>43800</v>
      </c>
      <c r="F65" s="26"/>
      <c r="G65" s="25">
        <v>40148</v>
      </c>
      <c r="H65" s="1"/>
      <c r="I65" s="31">
        <v>500000000</v>
      </c>
      <c r="J65" s="1"/>
      <c r="K65" s="31">
        <v>3337893.26</v>
      </c>
      <c r="L65" s="1"/>
      <c r="M65" s="31">
        <v>1280000</v>
      </c>
      <c r="N65" s="1"/>
      <c r="O65" s="31">
        <f t="shared" si="6"/>
        <v>495382106.74000001</v>
      </c>
      <c r="P65" s="1"/>
      <c r="Q65" s="23">
        <f t="shared" si="7"/>
        <v>0.99076421347999999</v>
      </c>
      <c r="R65" s="1"/>
      <c r="S65" s="23">
        <f t="shared" si="10"/>
        <v>4.7681686714810406E-2</v>
      </c>
      <c r="T65" s="1"/>
      <c r="U65" s="31">
        <v>500000000</v>
      </c>
      <c r="V65" s="1"/>
      <c r="W65" s="31">
        <f t="shared" si="8"/>
        <v>23840843.357405204</v>
      </c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</row>
    <row r="66" spans="1:44" ht="15.6" x14ac:dyDescent="0.3">
      <c r="A66" s="4">
        <f t="shared" si="9"/>
        <v>43</v>
      </c>
      <c r="B66" s="1"/>
      <c r="C66" s="44">
        <v>5.3999999999999999E-2</v>
      </c>
      <c r="D66" s="33"/>
      <c r="E66" s="25">
        <v>51288</v>
      </c>
      <c r="F66" s="26"/>
      <c r="G66" s="25">
        <v>40330</v>
      </c>
      <c r="H66" s="1"/>
      <c r="I66" s="31">
        <v>600000000</v>
      </c>
      <c r="J66" s="1"/>
      <c r="K66" s="31">
        <v>3385340.94</v>
      </c>
      <c r="L66" s="1"/>
      <c r="M66" s="31">
        <v>2335496.2400000002</v>
      </c>
      <c r="N66" s="1"/>
      <c r="O66" s="31">
        <f t="shared" si="6"/>
        <v>259177162.81999999</v>
      </c>
      <c r="P66" s="1"/>
      <c r="Q66" s="23">
        <f t="shared" si="7"/>
        <v>0.97840362260190716</v>
      </c>
      <c r="R66" s="1"/>
      <c r="S66" s="23">
        <f t="shared" si="10"/>
        <v>5.5486001804544348E-2</v>
      </c>
      <c r="T66" s="1"/>
      <c r="U66" s="31">
        <v>264898000</v>
      </c>
      <c r="V66" s="1"/>
      <c r="W66" s="31">
        <f t="shared" si="8"/>
        <v>14698130.906020189</v>
      </c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</row>
    <row r="67" spans="1:44" ht="15.6" x14ac:dyDescent="0.3">
      <c r="A67" s="4">
        <f t="shared" si="9"/>
        <v>44</v>
      </c>
      <c r="B67" s="1"/>
      <c r="C67" s="44">
        <v>4.750000008E-2</v>
      </c>
      <c r="D67" s="33"/>
      <c r="E67" s="25">
        <v>51380</v>
      </c>
      <c r="F67" s="26"/>
      <c r="G67" s="25">
        <v>40422</v>
      </c>
      <c r="H67" s="1"/>
      <c r="I67" s="31">
        <v>500000000</v>
      </c>
      <c r="J67" s="1"/>
      <c r="K67" s="31">
        <v>4533506.3</v>
      </c>
      <c r="L67" s="1"/>
      <c r="M67" s="31">
        <v>4820000</v>
      </c>
      <c r="N67" s="1"/>
      <c r="O67" s="31">
        <f t="shared" si="6"/>
        <v>490646493.69999999</v>
      </c>
      <c r="P67" s="1"/>
      <c r="Q67" s="23">
        <f t="shared" si="7"/>
        <v>0.98129298739999993</v>
      </c>
      <c r="R67" s="1"/>
      <c r="S67" s="23">
        <f t="shared" si="10"/>
        <v>4.8692504616663891E-2</v>
      </c>
      <c r="T67" s="1"/>
      <c r="U67" s="31">
        <v>500000000</v>
      </c>
      <c r="V67" s="1"/>
      <c r="W67" s="31">
        <f t="shared" si="8"/>
        <v>24346252.308331944</v>
      </c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</row>
    <row r="68" spans="1:44" ht="15.6" x14ac:dyDescent="0.3">
      <c r="A68" s="4">
        <f t="shared" si="9"/>
        <v>45</v>
      </c>
      <c r="B68" s="1"/>
      <c r="C68" s="44">
        <v>4.3000000036363638E-2</v>
      </c>
      <c r="D68" s="33"/>
      <c r="E68" s="25">
        <v>51940</v>
      </c>
      <c r="F68" s="26"/>
      <c r="G68" s="25">
        <v>40983</v>
      </c>
      <c r="H68" s="1"/>
      <c r="I68" s="31">
        <v>1100000000</v>
      </c>
      <c r="J68" s="1"/>
      <c r="K68" s="31">
        <v>10792847.970000001</v>
      </c>
      <c r="L68" s="1"/>
      <c r="M68" s="31">
        <f>383702.3-4228000</f>
        <v>-3844297.7</v>
      </c>
      <c r="N68" s="1"/>
      <c r="O68" s="31">
        <f t="shared" si="6"/>
        <v>1093051449.73</v>
      </c>
      <c r="P68" s="1"/>
      <c r="Q68" s="23">
        <f t="shared" si="7"/>
        <v>0.99368313611818182</v>
      </c>
      <c r="R68" s="1"/>
      <c r="S68" s="23">
        <f t="shared" si="10"/>
        <v>4.3378462321969624E-2</v>
      </c>
      <c r="T68" s="1"/>
      <c r="U68" s="31">
        <v>1100000000</v>
      </c>
      <c r="V68" s="1"/>
      <c r="W68" s="31">
        <f t="shared" si="8"/>
        <v>47716308.554166585</v>
      </c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</row>
    <row r="69" spans="1:44" ht="15.6" x14ac:dyDescent="0.3">
      <c r="A69" s="4">
        <f t="shared" si="9"/>
        <v>46</v>
      </c>
      <c r="B69" s="1"/>
      <c r="C69" s="44">
        <v>2.8500000000000001E-2</v>
      </c>
      <c r="D69" s="33"/>
      <c r="E69" s="25">
        <v>44696</v>
      </c>
      <c r="F69" s="26"/>
      <c r="G69" s="25">
        <v>41044</v>
      </c>
      <c r="H69" s="1"/>
      <c r="I69" s="31">
        <v>400000000</v>
      </c>
      <c r="J69" s="1"/>
      <c r="K69" s="31">
        <v>3011829.51</v>
      </c>
      <c r="L69" s="1"/>
      <c r="M69" s="31">
        <v>692000</v>
      </c>
      <c r="N69" s="1"/>
      <c r="O69" s="31">
        <f t="shared" si="6"/>
        <v>396296170.49000001</v>
      </c>
      <c r="P69" s="1"/>
      <c r="Q69" s="23">
        <f t="shared" si="7"/>
        <v>0.99074042622500003</v>
      </c>
      <c r="R69" s="1"/>
      <c r="S69" s="23">
        <f t="shared" si="10"/>
        <v>2.9576410650466345E-2</v>
      </c>
      <c r="T69" s="1"/>
      <c r="U69" s="31">
        <v>400000000</v>
      </c>
      <c r="V69" s="1"/>
      <c r="W69" s="31">
        <f t="shared" si="8"/>
        <v>11830564.260186538</v>
      </c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</row>
    <row r="70" spans="1:44" ht="15.6" x14ac:dyDescent="0.3">
      <c r="A70" s="4">
        <f t="shared" si="9"/>
        <v>47</v>
      </c>
      <c r="B70" s="1"/>
      <c r="C70" s="44">
        <v>4.2999999900000002E-2</v>
      </c>
      <c r="D70" s="33"/>
      <c r="E70" s="25">
        <v>52305</v>
      </c>
      <c r="F70" s="26"/>
      <c r="G70" s="25">
        <v>41348</v>
      </c>
      <c r="H70" s="1"/>
      <c r="I70" s="31">
        <v>400000000</v>
      </c>
      <c r="J70" s="1"/>
      <c r="K70" s="31">
        <v>3879103.28</v>
      </c>
      <c r="L70" s="1"/>
      <c r="M70" s="31">
        <v>2604020.15</v>
      </c>
      <c r="N70" s="1"/>
      <c r="O70" s="31">
        <f t="shared" si="6"/>
        <v>393516876.57000005</v>
      </c>
      <c r="P70" s="1"/>
      <c r="Q70" s="23">
        <f t="shared" si="7"/>
        <v>0.98379219142500018</v>
      </c>
      <c r="R70" s="1"/>
      <c r="S70" s="23">
        <f t="shared" si="10"/>
        <v>4.3977975125070234E-2</v>
      </c>
      <c r="T70" s="1"/>
      <c r="U70" s="31">
        <v>400000000</v>
      </c>
      <c r="V70" s="1"/>
      <c r="W70" s="31">
        <f t="shared" si="8"/>
        <v>17591190.050028093</v>
      </c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</row>
    <row r="71" spans="1:44" ht="15.6" x14ac:dyDescent="0.3">
      <c r="A71" s="4">
        <f t="shared" si="9"/>
        <v>48</v>
      </c>
      <c r="B71" s="1"/>
      <c r="C71" s="44">
        <v>3.2499999876923071E-2</v>
      </c>
      <c r="D71" s="33"/>
      <c r="E71" s="25">
        <v>46113</v>
      </c>
      <c r="F71" s="26"/>
      <c r="G71" s="25">
        <v>42437</v>
      </c>
      <c r="H71" s="1"/>
      <c r="I71" s="31">
        <v>325000000</v>
      </c>
      <c r="J71" s="1"/>
      <c r="K71" s="31">
        <v>2337914.59</v>
      </c>
      <c r="L71" s="1"/>
      <c r="M71" s="31">
        <v>1222000</v>
      </c>
      <c r="N71" s="1"/>
      <c r="O71" s="31">
        <f t="shared" si="6"/>
        <v>321440085.41000003</v>
      </c>
      <c r="P71" s="1"/>
      <c r="Q71" s="23">
        <f t="shared" si="7"/>
        <v>0.98904641664615389</v>
      </c>
      <c r="R71" s="1"/>
      <c r="S71" s="23">
        <f t="shared" si="10"/>
        <v>3.3791228375992681E-2</v>
      </c>
      <c r="T71" s="1"/>
      <c r="U71" s="31">
        <v>325000000</v>
      </c>
      <c r="V71" s="1"/>
      <c r="W71" s="31">
        <f t="shared" si="8"/>
        <v>10982149.222197622</v>
      </c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</row>
    <row r="72" spans="1:44" ht="15.6" x14ac:dyDescent="0.3">
      <c r="A72" s="4">
        <f t="shared" si="9"/>
        <v>49</v>
      </c>
      <c r="B72" s="1"/>
      <c r="C72" s="44">
        <v>2.4E-2</v>
      </c>
      <c r="D72" s="33"/>
      <c r="E72" s="25">
        <v>44287</v>
      </c>
      <c r="F72" s="26"/>
      <c r="G72" s="25">
        <v>42437</v>
      </c>
      <c r="H72" s="1"/>
      <c r="I72" s="31">
        <v>325000000</v>
      </c>
      <c r="J72" s="1"/>
      <c r="K72" s="31">
        <v>2122566.84</v>
      </c>
      <c r="L72" s="1"/>
      <c r="M72" s="31">
        <v>666250</v>
      </c>
      <c r="N72" s="1"/>
      <c r="O72" s="31">
        <f t="shared" si="6"/>
        <v>322211183.16000003</v>
      </c>
      <c r="P72" s="1"/>
      <c r="Q72" s="23">
        <f t="shared" si="7"/>
        <v>0.99141902510769242</v>
      </c>
      <c r="R72" s="1"/>
      <c r="S72" s="23">
        <f t="shared" si="10"/>
        <v>2.5816799451367705E-2</v>
      </c>
      <c r="T72" s="1"/>
      <c r="U72" s="31">
        <v>325000000</v>
      </c>
      <c r="V72" s="1"/>
      <c r="W72" s="31">
        <f t="shared" si="8"/>
        <v>8390459.8216945045</v>
      </c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</row>
    <row r="73" spans="1:44" ht="15.6" x14ac:dyDescent="0.3">
      <c r="A73" s="4">
        <f t="shared" si="9"/>
        <v>50</v>
      </c>
      <c r="B73" s="1"/>
      <c r="C73" s="44">
        <v>1.9692448266666669E-2</v>
      </c>
      <c r="D73" s="30"/>
      <c r="E73" s="25">
        <v>43891</v>
      </c>
      <c r="F73" s="26"/>
      <c r="G73" s="25">
        <v>42795</v>
      </c>
      <c r="H73" s="1"/>
      <c r="I73" s="31">
        <v>450000000</v>
      </c>
      <c r="J73" s="1"/>
      <c r="K73" s="31">
        <v>2039633.63</v>
      </c>
      <c r="L73" s="1"/>
      <c r="M73" s="31">
        <v>216000</v>
      </c>
      <c r="N73" s="1"/>
      <c r="O73" s="31">
        <f t="shared" si="6"/>
        <v>447744366.37</v>
      </c>
      <c r="P73" s="1"/>
      <c r="Q73" s="23">
        <f t="shared" si="7"/>
        <v>0.99498748082222221</v>
      </c>
      <c r="R73" s="1"/>
      <c r="S73" s="23">
        <f t="shared" si="10"/>
        <v>2.1426494720248265E-2</v>
      </c>
      <c r="T73" s="1"/>
      <c r="U73" s="31">
        <v>450000000</v>
      </c>
      <c r="V73" s="1"/>
      <c r="W73" s="31">
        <f t="shared" si="8"/>
        <v>9641922.6241117194</v>
      </c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</row>
    <row r="74" spans="1:44" ht="15.6" x14ac:dyDescent="0.3">
      <c r="A74" s="4">
        <f t="shared" si="9"/>
        <v>51</v>
      </c>
      <c r="B74" s="1"/>
      <c r="C74" s="44">
        <v>3.2457197700000003E-2</v>
      </c>
      <c r="D74" s="33"/>
      <c r="E74" s="25">
        <v>46447</v>
      </c>
      <c r="F74" s="26"/>
      <c r="G74" s="25">
        <v>42795</v>
      </c>
      <c r="H74" s="1"/>
      <c r="I74" s="31">
        <v>400000000</v>
      </c>
      <c r="J74" s="1"/>
      <c r="K74" s="31">
        <v>2870270.67</v>
      </c>
      <c r="L74" s="1"/>
      <c r="M74" s="31">
        <v>452000</v>
      </c>
      <c r="N74" s="1"/>
      <c r="O74" s="31">
        <f t="shared" si="6"/>
        <v>396677729.32999998</v>
      </c>
      <c r="P74" s="1"/>
      <c r="Q74" s="23">
        <f t="shared" si="7"/>
        <v>0.99169432332499996</v>
      </c>
      <c r="R74" s="1"/>
      <c r="S74" s="23">
        <f t="shared" si="10"/>
        <v>3.3441228265747101E-2</v>
      </c>
      <c r="T74" s="1"/>
      <c r="U74" s="31">
        <v>400000000</v>
      </c>
      <c r="V74" s="1"/>
      <c r="W74" s="31">
        <f t="shared" si="8"/>
        <v>13376491.306298841</v>
      </c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</row>
    <row r="75" spans="1:44" ht="15.6" x14ac:dyDescent="0.3">
      <c r="A75" s="4">
        <f t="shared" si="9"/>
        <v>52</v>
      </c>
      <c r="B75" s="1"/>
      <c r="C75" s="44">
        <v>1.9999999919999997E-2</v>
      </c>
      <c r="E75" s="25">
        <v>44082</v>
      </c>
      <c r="F75" s="26"/>
      <c r="G75" s="34">
        <v>42955</v>
      </c>
      <c r="H75" s="1"/>
      <c r="I75" s="31">
        <v>500000000</v>
      </c>
      <c r="J75" s="1"/>
      <c r="K75" s="31">
        <v>2081969.19</v>
      </c>
      <c r="L75" s="1"/>
      <c r="M75" s="31">
        <v>170000</v>
      </c>
      <c r="N75" s="1"/>
      <c r="O75" s="31">
        <f t="shared" si="6"/>
        <v>497748030.81</v>
      </c>
      <c r="P75" s="1"/>
      <c r="Q75" s="23">
        <f t="shared" si="7"/>
        <v>0.99549606162000004</v>
      </c>
      <c r="R75" s="1"/>
      <c r="S75" s="23">
        <f t="shared" si="10"/>
        <v>2.1515057017805005E-2</v>
      </c>
      <c r="T75" s="1"/>
      <c r="U75" s="31">
        <v>500000000</v>
      </c>
      <c r="V75" s="1"/>
      <c r="W75" s="31">
        <f t="shared" si="8"/>
        <v>10757528.508902503</v>
      </c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</row>
    <row r="76" spans="1:44" ht="15.6" x14ac:dyDescent="0.3">
      <c r="A76" s="4">
        <f t="shared" si="9"/>
        <v>53</v>
      </c>
      <c r="B76" s="1"/>
      <c r="C76" s="10" t="s">
        <v>69</v>
      </c>
      <c r="E76" s="25"/>
      <c r="F76" s="26"/>
      <c r="G76" s="34"/>
      <c r="H76" s="1"/>
      <c r="I76" s="36"/>
      <c r="J76" s="1"/>
      <c r="K76" s="36"/>
      <c r="L76" s="1"/>
      <c r="M76" s="36"/>
      <c r="N76" s="1"/>
      <c r="O76" s="36"/>
      <c r="P76" s="1"/>
      <c r="Q76" s="23"/>
      <c r="R76" s="1"/>
      <c r="S76" s="37"/>
      <c r="T76" s="1"/>
      <c r="U76" s="36">
        <v>-198970327.19</v>
      </c>
      <c r="V76" s="1"/>
      <c r="W76" s="36">
        <v>9806273.7599999998</v>
      </c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</row>
    <row r="77" spans="1:44" ht="6" customHeight="1" x14ac:dyDescent="0.3">
      <c r="A77" s="4"/>
      <c r="B77" s="1"/>
      <c r="C77" s="10"/>
      <c r="E77" s="25"/>
      <c r="F77" s="26"/>
      <c r="G77" s="34"/>
      <c r="H77" s="1"/>
      <c r="I77" s="31"/>
      <c r="J77" s="1"/>
      <c r="K77" s="31"/>
      <c r="L77" s="1"/>
      <c r="M77" s="31"/>
      <c r="N77" s="1"/>
      <c r="O77" s="31"/>
      <c r="P77" s="1"/>
      <c r="Q77" s="23"/>
      <c r="R77" s="1"/>
      <c r="S77" s="23"/>
      <c r="T77" s="1"/>
      <c r="U77" s="31"/>
      <c r="V77" s="1"/>
      <c r="W77" s="3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</row>
    <row r="78" spans="1:44" ht="16.2" thickBot="1" x14ac:dyDescent="0.35">
      <c r="A78" s="4">
        <f>A76+1</f>
        <v>54</v>
      </c>
      <c r="B78" s="1"/>
      <c r="C78" s="10" t="s">
        <v>70</v>
      </c>
      <c r="D78" s="1"/>
      <c r="E78" s="1"/>
      <c r="F78" s="1"/>
      <c r="G78" s="1"/>
      <c r="H78" s="1"/>
      <c r="I78" s="16">
        <f>SUM(I62:I76)</f>
        <v>6350000000</v>
      </c>
      <c r="J78" s="45"/>
      <c r="K78" s="16">
        <f>SUM(K62:K76)</f>
        <v>45893673.970000006</v>
      </c>
      <c r="L78" s="45"/>
      <c r="M78" s="16">
        <f>SUM(M62:M76)</f>
        <v>12490651.98</v>
      </c>
      <c r="N78" s="45"/>
      <c r="O78" s="16">
        <f>SUM(O62:O76)</f>
        <v>5541702674.0500002</v>
      </c>
      <c r="P78" s="45"/>
      <c r="Q78" s="45"/>
      <c r="R78" s="45"/>
      <c r="S78" s="15">
        <f>W78/U78</f>
        <v>4.2471071102377668E-2</v>
      </c>
      <c r="T78" s="45"/>
      <c r="U78" s="16">
        <f>SUM(U62:U76)</f>
        <v>5401116672.8100004</v>
      </c>
      <c r="V78" s="45"/>
      <c r="W78" s="16">
        <f>SUM(W62:W76)</f>
        <v>229391210.24315104</v>
      </c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</row>
    <row r="79" spans="1:44" ht="6" customHeight="1" thickTop="1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</row>
    <row r="80" spans="1:44" ht="15.6" x14ac:dyDescent="0.3">
      <c r="A80" s="22" t="s">
        <v>57</v>
      </c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90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</row>
    <row r="81" spans="1:44" ht="6" customHeight="1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42"/>
      <c r="X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</row>
    <row r="82" spans="1:44" ht="15.6" x14ac:dyDescent="0.3">
      <c r="A82" s="4">
        <f>A78+1</f>
        <v>55</v>
      </c>
      <c r="B82" s="1"/>
      <c r="C82" s="43">
        <v>3.9340273920000002E-2</v>
      </c>
      <c r="D82" s="33"/>
      <c r="E82" s="25">
        <v>52647</v>
      </c>
      <c r="F82" s="26"/>
      <c r="G82" s="25">
        <v>41690</v>
      </c>
      <c r="H82" s="1"/>
      <c r="I82" s="17">
        <v>500000000</v>
      </c>
      <c r="J82" s="1"/>
      <c r="K82" s="17">
        <v>12435927.718095237</v>
      </c>
      <c r="L82" s="1"/>
      <c r="M82" s="31">
        <v>0</v>
      </c>
      <c r="N82" s="1"/>
      <c r="O82" s="17">
        <f t="shared" ref="O82:O88" si="11">I82-K82-M82</f>
        <v>487564072.28190476</v>
      </c>
      <c r="P82" s="1"/>
      <c r="Q82" s="23">
        <f t="shared" ref="Q82:Q88" si="12">O82/I82</f>
        <v>0.97512814456380947</v>
      </c>
      <c r="R82" s="1"/>
      <c r="S82" s="23">
        <f t="shared" ref="S82:S88" si="13">YIELD(G82,E82,C82,Q82*100,100,4,0)</f>
        <v>4.0781139301051005E-2</v>
      </c>
      <c r="T82" s="1"/>
      <c r="U82" s="27">
        <f t="shared" ref="U82:U88" si="14">I82</f>
        <v>500000000</v>
      </c>
      <c r="V82" s="1"/>
      <c r="W82" s="17">
        <f t="shared" ref="W82:W88" si="15">S82*U82</f>
        <v>20390569.650525503</v>
      </c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</row>
    <row r="83" spans="1:44" ht="15.6" x14ac:dyDescent="0.3">
      <c r="A83" s="4">
        <f t="shared" ref="A83:A88" si="16">A82+1</f>
        <v>56</v>
      </c>
      <c r="B83" s="1"/>
      <c r="C83" s="43">
        <v>3.5548931519999993E-2</v>
      </c>
      <c r="D83" s="33"/>
      <c r="E83" s="25">
        <v>52647</v>
      </c>
      <c r="F83" s="26"/>
      <c r="G83" s="25">
        <v>41692</v>
      </c>
      <c r="H83" s="1"/>
      <c r="I83" s="31">
        <v>500000000</v>
      </c>
      <c r="J83" s="1"/>
      <c r="K83" s="31">
        <v>12435927.718095237</v>
      </c>
      <c r="L83" s="1"/>
      <c r="M83" s="31">
        <v>0</v>
      </c>
      <c r="N83" s="1"/>
      <c r="O83" s="31">
        <f t="shared" si="11"/>
        <v>487564072.28190476</v>
      </c>
      <c r="P83" s="1"/>
      <c r="Q83" s="23">
        <f t="shared" si="12"/>
        <v>0.97512814456380947</v>
      </c>
      <c r="R83" s="1"/>
      <c r="S83" s="23">
        <f t="shared" si="13"/>
        <v>3.6923809372687459E-2</v>
      </c>
      <c r="T83" s="1"/>
      <c r="U83" s="46">
        <f t="shared" si="14"/>
        <v>500000000</v>
      </c>
      <c r="V83" s="1"/>
      <c r="W83" s="31">
        <f t="shared" si="15"/>
        <v>18461904.686343729</v>
      </c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</row>
    <row r="84" spans="1:44" ht="15.6" x14ac:dyDescent="0.3">
      <c r="A84" s="4">
        <f t="shared" si="16"/>
        <v>57</v>
      </c>
      <c r="B84" s="1"/>
      <c r="C84" s="44">
        <v>3.0595726200000003E-2</v>
      </c>
      <c r="D84" s="33"/>
      <c r="E84" s="25">
        <v>52647</v>
      </c>
      <c r="F84" s="26"/>
      <c r="G84" s="25">
        <v>41993</v>
      </c>
      <c r="H84" s="1"/>
      <c r="I84" s="31">
        <v>200000000</v>
      </c>
      <c r="J84" s="1"/>
      <c r="K84" s="31">
        <v>4974371.0872380957</v>
      </c>
      <c r="L84" s="1"/>
      <c r="M84" s="31">
        <v>0</v>
      </c>
      <c r="N84" s="1"/>
      <c r="O84" s="31">
        <f t="shared" si="11"/>
        <v>195025628.9127619</v>
      </c>
      <c r="P84" s="1"/>
      <c r="Q84" s="23">
        <f t="shared" si="12"/>
        <v>0.97512814456380947</v>
      </c>
      <c r="R84" s="1"/>
      <c r="S84" s="23">
        <f t="shared" si="13"/>
        <v>3.1908777339421053E-2</v>
      </c>
      <c r="T84" s="1"/>
      <c r="U84" s="46">
        <f t="shared" si="14"/>
        <v>200000000</v>
      </c>
      <c r="V84" s="1"/>
      <c r="W84" s="31">
        <f t="shared" si="15"/>
        <v>6381755.4678842109</v>
      </c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</row>
    <row r="85" spans="1:44" ht="15.6" x14ac:dyDescent="0.3">
      <c r="A85" s="4">
        <f t="shared" si="16"/>
        <v>58</v>
      </c>
      <c r="B85" s="1"/>
      <c r="C85" s="44">
        <v>3.4378616399999999E-2</v>
      </c>
      <c r="D85" s="33"/>
      <c r="E85" s="25">
        <v>52647</v>
      </c>
      <c r="F85" s="26"/>
      <c r="G85" s="25">
        <v>42167</v>
      </c>
      <c r="H85" s="1"/>
      <c r="I85" s="31">
        <v>600000000</v>
      </c>
      <c r="J85" s="1"/>
      <c r="K85" s="31">
        <v>14923113.261714285</v>
      </c>
      <c r="L85" s="1"/>
      <c r="M85" s="31">
        <v>0</v>
      </c>
      <c r="N85" s="1"/>
      <c r="O85" s="31">
        <f t="shared" si="11"/>
        <v>585076886.73828566</v>
      </c>
      <c r="P85" s="1"/>
      <c r="Q85" s="23">
        <f t="shared" si="12"/>
        <v>0.97512814456380947</v>
      </c>
      <c r="R85" s="1"/>
      <c r="S85" s="23">
        <f t="shared" si="13"/>
        <v>3.5768305719137257E-2</v>
      </c>
      <c r="T85" s="1"/>
      <c r="U85" s="46">
        <f t="shared" si="14"/>
        <v>600000000</v>
      </c>
      <c r="V85" s="1"/>
      <c r="W85" s="31">
        <f t="shared" si="15"/>
        <v>21460983.431482352</v>
      </c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</row>
    <row r="86" spans="1:44" ht="15.6" x14ac:dyDescent="0.3">
      <c r="A86" s="4">
        <f t="shared" si="16"/>
        <v>59</v>
      </c>
      <c r="B86" s="1"/>
      <c r="C86" s="44">
        <v>3.5409436199999998E-2</v>
      </c>
      <c r="D86" s="33"/>
      <c r="E86" s="25">
        <v>52647</v>
      </c>
      <c r="F86" s="26"/>
      <c r="G86" s="25">
        <v>42347</v>
      </c>
      <c r="H86" s="1"/>
      <c r="I86" s="31">
        <v>400000000</v>
      </c>
      <c r="J86" s="1"/>
      <c r="K86" s="31">
        <v>9948742.1744761914</v>
      </c>
      <c r="L86" s="1"/>
      <c r="M86" s="31">
        <v>0</v>
      </c>
      <c r="N86" s="1"/>
      <c r="O86" s="31">
        <f t="shared" si="11"/>
        <v>390051257.82552379</v>
      </c>
      <c r="P86" s="1"/>
      <c r="Q86" s="23">
        <f t="shared" si="12"/>
        <v>0.97512814456380947</v>
      </c>
      <c r="R86" s="1"/>
      <c r="S86" s="23">
        <f t="shared" si="13"/>
        <v>3.6830741810221959E-2</v>
      </c>
      <c r="T86" s="1"/>
      <c r="U86" s="46">
        <f t="shared" si="14"/>
        <v>400000000</v>
      </c>
      <c r="V86" s="1"/>
      <c r="W86" s="31">
        <f t="shared" si="15"/>
        <v>14732296.724088784</v>
      </c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</row>
    <row r="87" spans="1:44" ht="15.6" x14ac:dyDescent="0.3">
      <c r="A87" s="4">
        <f t="shared" si="16"/>
        <v>60</v>
      </c>
      <c r="B87" s="1"/>
      <c r="C87" s="44">
        <v>2.6203068399999998E-2</v>
      </c>
      <c r="D87" s="33"/>
      <c r="E87" s="25">
        <v>52647</v>
      </c>
      <c r="F87" s="26"/>
      <c r="G87" s="25">
        <v>42529</v>
      </c>
      <c r="H87" s="1"/>
      <c r="I87" s="31">
        <v>300000000</v>
      </c>
      <c r="J87" s="1"/>
      <c r="K87" s="31">
        <v>7461556.6308571426</v>
      </c>
      <c r="L87" s="1"/>
      <c r="M87" s="31">
        <v>0</v>
      </c>
      <c r="N87" s="1"/>
      <c r="O87" s="31">
        <f t="shared" si="11"/>
        <v>292538443.36914283</v>
      </c>
      <c r="P87" s="1"/>
      <c r="Q87" s="23">
        <f t="shared" si="12"/>
        <v>0.97512814456380947</v>
      </c>
      <c r="R87" s="1"/>
      <c r="S87" s="23">
        <f t="shared" si="13"/>
        <v>2.7488535431066923E-2</v>
      </c>
      <c r="T87" s="1"/>
      <c r="U87" s="46">
        <f t="shared" si="14"/>
        <v>300000000</v>
      </c>
      <c r="V87" s="1"/>
      <c r="W87" s="31">
        <f t="shared" si="15"/>
        <v>8246560.6293200767</v>
      </c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</row>
    <row r="88" spans="1:44" ht="15.6" x14ac:dyDescent="0.3">
      <c r="A88" s="4">
        <f t="shared" si="16"/>
        <v>61</v>
      </c>
      <c r="B88" s="1"/>
      <c r="C88" s="44">
        <v>3.2022575040000001E-2</v>
      </c>
      <c r="D88" s="33"/>
      <c r="E88" s="25">
        <v>52647</v>
      </c>
      <c r="F88" s="26"/>
      <c r="G88" s="25">
        <v>42712</v>
      </c>
      <c r="H88" s="1"/>
      <c r="I88" s="36">
        <v>125000000</v>
      </c>
      <c r="J88" s="1"/>
      <c r="K88" s="36">
        <v>3108981.9295238093</v>
      </c>
      <c r="L88" s="1"/>
      <c r="M88" s="31">
        <v>0</v>
      </c>
      <c r="N88" s="1"/>
      <c r="O88" s="36">
        <f t="shared" si="11"/>
        <v>121891018.07047619</v>
      </c>
      <c r="P88" s="1"/>
      <c r="Q88" s="23">
        <f t="shared" si="12"/>
        <v>0.97512814456380947</v>
      </c>
      <c r="R88" s="1"/>
      <c r="S88" s="37">
        <f t="shared" si="13"/>
        <v>3.3417937430564308E-2</v>
      </c>
      <c r="T88" s="1"/>
      <c r="U88" s="47">
        <f t="shared" si="14"/>
        <v>125000000</v>
      </c>
      <c r="V88" s="1"/>
      <c r="W88" s="36">
        <f t="shared" si="15"/>
        <v>4177242.1788205383</v>
      </c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</row>
    <row r="89" spans="1:44" ht="6" customHeight="1" x14ac:dyDescent="0.3">
      <c r="A89" s="4"/>
      <c r="B89" s="1"/>
      <c r="C89" s="44"/>
      <c r="D89" s="33"/>
      <c r="E89" s="25"/>
      <c r="F89" s="26"/>
      <c r="G89" s="25"/>
      <c r="H89" s="1"/>
      <c r="I89" s="31"/>
      <c r="J89" s="1"/>
      <c r="K89" s="31"/>
      <c r="L89" s="1"/>
      <c r="M89" s="31"/>
      <c r="N89" s="1"/>
      <c r="O89" s="31"/>
      <c r="P89" s="1"/>
      <c r="Q89" s="23"/>
      <c r="R89" s="1"/>
      <c r="S89" s="23"/>
      <c r="T89" s="1"/>
      <c r="U89" s="46"/>
      <c r="V89" s="1"/>
      <c r="W89" s="3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</row>
    <row r="90" spans="1:44" ht="16.2" thickBot="1" x14ac:dyDescent="0.35">
      <c r="A90" s="4">
        <f>A88+1</f>
        <v>62</v>
      </c>
      <c r="B90" s="1"/>
      <c r="C90" s="1" t="s">
        <v>75</v>
      </c>
      <c r="D90" s="1"/>
      <c r="E90" s="1"/>
      <c r="F90" s="1"/>
      <c r="G90" s="1"/>
      <c r="H90" s="1"/>
      <c r="I90" s="16">
        <f>SUM(I82:I88)</f>
        <v>2625000000</v>
      </c>
      <c r="J90" s="45"/>
      <c r="K90" s="16">
        <f>SUM(K82:K88)</f>
        <v>65288620.519999996</v>
      </c>
      <c r="L90" s="45"/>
      <c r="M90" s="16">
        <f>SUM(M82:M88)</f>
        <v>0</v>
      </c>
      <c r="N90" s="45"/>
      <c r="O90" s="16">
        <f>SUM(O82:O88)</f>
        <v>2559711379.48</v>
      </c>
      <c r="P90" s="45"/>
      <c r="Q90" s="45"/>
      <c r="R90" s="45"/>
      <c r="S90" s="15">
        <f>W90/U90</f>
        <v>3.5752881054653407E-2</v>
      </c>
      <c r="T90" s="45"/>
      <c r="U90" s="16">
        <f>SUM(U82:U88)</f>
        <v>2625000000</v>
      </c>
      <c r="V90" s="45"/>
      <c r="W90" s="16">
        <f>SUM(W82:W88)</f>
        <v>93851312.768465191</v>
      </c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</row>
    <row r="91" spans="1:44" ht="6" customHeight="1" thickTop="1" x14ac:dyDescent="0.3">
      <c r="A91" s="1"/>
      <c r="B91" s="1"/>
      <c r="C91" s="1"/>
      <c r="D91" s="1"/>
      <c r="E91" s="1"/>
      <c r="F91" s="1"/>
      <c r="G91" s="1"/>
      <c r="H91" s="1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</row>
    <row r="92" spans="1:44" ht="15.6" x14ac:dyDescent="0.3">
      <c r="A92" s="22" t="s">
        <v>58</v>
      </c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90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</row>
    <row r="93" spans="1:44" ht="6" customHeight="1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</row>
    <row r="94" spans="1:44" ht="15.6" x14ac:dyDescent="0.3">
      <c r="A94" s="4">
        <f>A90+1</f>
        <v>63</v>
      </c>
      <c r="B94" s="1"/>
      <c r="C94" s="49">
        <v>0.05</v>
      </c>
      <c r="D94" s="10"/>
      <c r="E94" s="50">
        <v>64894</v>
      </c>
      <c r="F94" s="10"/>
      <c r="G94" s="50">
        <v>42979</v>
      </c>
      <c r="H94" s="10"/>
      <c r="I94" s="45">
        <v>270000000</v>
      </c>
      <c r="J94" s="45"/>
      <c r="K94" s="45">
        <v>7564746.4199999897</v>
      </c>
      <c r="L94" s="45"/>
      <c r="M94" s="45">
        <v>0</v>
      </c>
      <c r="N94" s="45"/>
      <c r="O94" s="45">
        <f>I94-M94-K94</f>
        <v>262435253.58000001</v>
      </c>
      <c r="P94" s="51"/>
      <c r="Q94" s="18">
        <f>O94/I94</f>
        <v>0.97198242066666674</v>
      </c>
      <c r="R94" s="51"/>
      <c r="S94" s="18">
        <f>YIELD(G94,E94,C94,Q94*100,100,2,0)</f>
        <v>5.1514943903548605E-2</v>
      </c>
      <c r="T94" s="51"/>
      <c r="U94" s="45">
        <f>+I94</f>
        <v>270000000</v>
      </c>
      <c r="V94" s="45"/>
      <c r="W94" s="31">
        <v>13889140.084180301</v>
      </c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</row>
    <row r="95" spans="1:44" ht="6" customHeight="1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</row>
    <row r="96" spans="1:44" ht="15.6" x14ac:dyDescent="0.3">
      <c r="A96" s="22" t="s">
        <v>64</v>
      </c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90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</row>
    <row r="97" spans="1:44" ht="6" customHeight="1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42"/>
      <c r="X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</row>
    <row r="98" spans="1:44" ht="15.6" x14ac:dyDescent="0.3">
      <c r="A98" s="4">
        <f>A94+1</f>
        <v>64</v>
      </c>
      <c r="B98" s="1"/>
      <c r="C98" s="43"/>
      <c r="D98" s="33"/>
      <c r="E98" s="25">
        <v>47664</v>
      </c>
      <c r="F98" s="26"/>
      <c r="G98" s="25">
        <v>42005</v>
      </c>
      <c r="H98" s="1"/>
      <c r="I98" s="41">
        <v>127750958.90000001</v>
      </c>
      <c r="J98" s="45"/>
      <c r="K98" s="41"/>
      <c r="L98" s="45"/>
      <c r="M98" s="41"/>
      <c r="N98" s="45"/>
      <c r="O98" s="31">
        <f>I98-K98-M98</f>
        <v>127750958.90000001</v>
      </c>
      <c r="P98" s="1"/>
      <c r="Q98" s="23"/>
      <c r="R98" s="1"/>
      <c r="S98" s="18"/>
      <c r="T98" s="1"/>
      <c r="U98" s="27">
        <f>O98</f>
        <v>127750958.90000001</v>
      </c>
      <c r="V98" s="17"/>
      <c r="W98" s="27">
        <v>18618522.994965199</v>
      </c>
      <c r="X98" s="1"/>
      <c r="Y98" s="52"/>
      <c r="Z98" s="53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</row>
    <row r="99" spans="1:44" ht="6" customHeight="1" x14ac:dyDescent="0.3">
      <c r="A99" s="1"/>
      <c r="B99" s="1"/>
      <c r="C99" s="1"/>
      <c r="D99" s="1"/>
      <c r="E99" s="1"/>
      <c r="F99" s="1"/>
      <c r="G99" s="1"/>
      <c r="H99" s="1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10"/>
      <c r="T99" s="10"/>
      <c r="U99" s="10"/>
      <c r="V99" s="10"/>
      <c r="W99" s="10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</row>
    <row r="100" spans="1:44" ht="16.2" thickBot="1" x14ac:dyDescent="0.35">
      <c r="A100" s="4">
        <f>A98+1</f>
        <v>65</v>
      </c>
      <c r="B100" s="1"/>
      <c r="C100" s="10" t="s">
        <v>71</v>
      </c>
      <c r="D100" s="1"/>
      <c r="E100" s="1"/>
      <c r="F100" s="1"/>
      <c r="G100" s="1"/>
      <c r="H100" s="1"/>
      <c r="I100" s="54">
        <f>I13+I17+I57+I78+I90+I94+I98</f>
        <v>10832380958.9</v>
      </c>
      <c r="J100" s="1"/>
      <c r="K100" s="1"/>
      <c r="L100" s="1"/>
      <c r="M100" s="1"/>
      <c r="N100" s="1"/>
      <c r="O100" s="54">
        <f>O13+O17+O57+O78+O90+O94+O98</f>
        <v>9926365522.9200001</v>
      </c>
      <c r="P100" s="1"/>
      <c r="Q100" s="1"/>
      <c r="R100" s="1"/>
      <c r="S100" s="55">
        <f>W100/U100</f>
        <v>3.9748811818477343E-2</v>
      </c>
      <c r="T100" s="10"/>
      <c r="U100" s="54">
        <f>U13+U17+U57+U78+U90+U94+U98</f>
        <v>9805824015.8600006</v>
      </c>
      <c r="V100" s="17"/>
      <c r="W100" s="54">
        <f>W13+W17+W57+W78+W90+W94+W98</f>
        <v>389769853.53152496</v>
      </c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</row>
    <row r="101" spans="1:44" ht="6" customHeight="1" thickTop="1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</row>
    <row r="102" spans="1:44" ht="15.6" x14ac:dyDescent="0.3">
      <c r="A102" s="10" t="s">
        <v>72</v>
      </c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</row>
    <row r="103" spans="1:44" ht="15.6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</row>
    <row r="104" spans="1:44" ht="15.6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</row>
    <row r="105" spans="1:44" ht="15.6" x14ac:dyDescent="0.3">
      <c r="A105" s="1"/>
      <c r="B105" s="1"/>
      <c r="C105" s="43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</row>
    <row r="106" spans="1:44" ht="15.6" x14ac:dyDescent="0.3">
      <c r="A106" s="1"/>
      <c r="B106" s="1"/>
      <c r="C106" s="43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</row>
    <row r="107" spans="1:44" ht="15.6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</row>
    <row r="108" spans="1:44" ht="15.6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</row>
    <row r="109" spans="1:44" ht="15.6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</row>
    <row r="110" spans="1:44" ht="15.6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</row>
    <row r="111" spans="1:44" ht="15.6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</row>
    <row r="112" spans="1:44" ht="15.6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</row>
    <row r="113" spans="1:41" ht="15.6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</row>
    <row r="114" spans="1:41" ht="15.6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</row>
    <row r="115" spans="1:41" ht="15.6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</row>
    <row r="116" spans="1:41" ht="15.6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</row>
    <row r="117" spans="1:41" ht="15.6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</row>
    <row r="118" spans="1:41" ht="15.6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</row>
    <row r="119" spans="1:41" ht="15.6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</row>
    <row r="120" spans="1:41" ht="15.6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</row>
    <row r="121" spans="1:41" ht="15.6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</row>
    <row r="122" spans="1:41" ht="15.6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</row>
    <row r="123" spans="1:41" ht="15.6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</row>
    <row r="124" spans="1:41" ht="15.6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</row>
    <row r="125" spans="1:41" ht="15.6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</row>
    <row r="126" spans="1:41" ht="15.6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</row>
    <row r="127" spans="1:41" ht="15.6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</row>
    <row r="128" spans="1:41" ht="15.6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</row>
    <row r="129" spans="1:41" ht="15.6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</row>
    <row r="130" spans="1:41" ht="15.6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</row>
    <row r="131" spans="1:41" ht="15.6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</row>
    <row r="132" spans="1:41" ht="15.6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</row>
    <row r="133" spans="1:41" ht="15.6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</row>
    <row r="134" spans="1:41" ht="15.6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</row>
    <row r="135" spans="1:41" ht="15.6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</row>
    <row r="136" spans="1:41" ht="15.6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</row>
    <row r="137" spans="1:41" ht="15.6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</row>
    <row r="138" spans="1:41" ht="15.6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</row>
    <row r="139" spans="1:41" ht="15.6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</row>
    <row r="140" spans="1:41" ht="15.6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</row>
    <row r="141" spans="1:41" ht="15.6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</row>
    <row r="142" spans="1:41" ht="15.6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</row>
    <row r="143" spans="1:41" ht="15.6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</row>
    <row r="144" spans="1:41" ht="15.6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</row>
    <row r="145" spans="1:41" ht="15.6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</row>
    <row r="146" spans="1:41" ht="15.6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</row>
    <row r="147" spans="1:41" ht="15.6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</row>
    <row r="148" spans="1:41" ht="15.6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</row>
    <row r="149" spans="1:41" ht="15.6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</row>
    <row r="150" spans="1:41" ht="15.6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</row>
    <row r="151" spans="1:41" ht="15.6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</row>
    <row r="152" spans="1:41" ht="15.6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</row>
    <row r="153" spans="1:41" ht="15.6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</row>
    <row r="154" spans="1:41" ht="15.6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</row>
    <row r="155" spans="1:41" ht="15.6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</row>
    <row r="156" spans="1:41" ht="15.6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</row>
    <row r="157" spans="1:41" ht="15.6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</row>
    <row r="158" spans="1:41" ht="15.6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</row>
    <row r="159" spans="1:41" ht="15.6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</row>
    <row r="160" spans="1:41" ht="15.6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</row>
    <row r="161" spans="1:41" ht="15.6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</row>
    <row r="162" spans="1:41" ht="15.6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</row>
    <row r="163" spans="1:41" ht="15.6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</row>
    <row r="164" spans="1:41" ht="15.6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</row>
    <row r="165" spans="1:41" ht="15.6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</row>
    <row r="166" spans="1:41" ht="15.6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</row>
    <row r="167" spans="1:41" ht="15.6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</row>
    <row r="168" spans="1:41" ht="15.6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</row>
    <row r="169" spans="1:41" ht="15.6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</row>
    <row r="170" spans="1:41" ht="15.6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</row>
    <row r="171" spans="1:41" ht="15.6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</row>
    <row r="172" spans="1:41" ht="15.6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</row>
    <row r="173" spans="1:41" ht="15.6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</row>
    <row r="174" spans="1:41" ht="15.6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</row>
    <row r="175" spans="1:41" ht="15.6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</row>
    <row r="176" spans="1:41" ht="15.6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</row>
    <row r="177" spans="1:41" ht="15.6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</row>
    <row r="178" spans="1:41" ht="15.6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</row>
    <row r="179" spans="1:41" ht="15.6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</row>
    <row r="180" spans="1:41" ht="15.6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</row>
    <row r="181" spans="1:41" ht="15.6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</row>
    <row r="182" spans="1:41" ht="15.6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</row>
    <row r="183" spans="1:41" ht="15.6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</row>
    <row r="184" spans="1:41" ht="15.6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</row>
    <row r="185" spans="1:41" ht="15.6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</row>
    <row r="186" spans="1:41" ht="15.6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</row>
    <row r="187" spans="1:41" ht="15.6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</row>
    <row r="188" spans="1:41" ht="15.6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</row>
    <row r="189" spans="1:41" ht="15.6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</row>
    <row r="190" spans="1:41" ht="15.6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</row>
    <row r="191" spans="1:41" ht="15.6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</row>
    <row r="192" spans="1:41" ht="15.6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</row>
    <row r="193" spans="1:41" ht="15.6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</row>
    <row r="194" spans="1:41" ht="15.6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</row>
    <row r="195" spans="1:41" ht="15.6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</row>
    <row r="196" spans="1:41" ht="15.6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</row>
    <row r="197" spans="1:41" ht="15.6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</row>
    <row r="198" spans="1:41" ht="15.6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</row>
    <row r="199" spans="1:41" ht="15.6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</row>
    <row r="200" spans="1:41" ht="15.6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</row>
    <row r="201" spans="1:41" ht="15.6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</row>
    <row r="202" spans="1:41" ht="15.6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</row>
    <row r="203" spans="1:41" ht="15.6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</row>
    <row r="204" spans="1:41" ht="15.6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</row>
    <row r="205" spans="1:41" ht="15.6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</row>
    <row r="206" spans="1:41" ht="15.6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</row>
    <row r="207" spans="1:41" ht="15.6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</row>
    <row r="208" spans="1:41" ht="15.6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</row>
    <row r="209" spans="1:41" ht="15.6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</row>
    <row r="210" spans="1:41" ht="15.6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</row>
    <row r="211" spans="1:41" ht="15.6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</row>
    <row r="212" spans="1:41" ht="15.6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</row>
    <row r="213" spans="1:41" ht="15.6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</row>
    <row r="214" spans="1:41" ht="15.6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</row>
    <row r="215" spans="1:41" ht="15.6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</row>
    <row r="216" spans="1:41" ht="15.6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</row>
    <row r="217" spans="1:41" ht="15.6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</row>
    <row r="218" spans="1:41" ht="15.6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</row>
    <row r="219" spans="1:41" ht="15.6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</row>
    <row r="220" spans="1:41" ht="15.6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</row>
    <row r="221" spans="1:41" ht="15.6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</row>
    <row r="222" spans="1:41" ht="15.6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</row>
    <row r="223" spans="1:41" ht="15.6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</row>
    <row r="224" spans="1:41" ht="15.6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</row>
    <row r="225" spans="1:41" ht="15.6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</row>
    <row r="226" spans="1:41" ht="15.6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</row>
    <row r="227" spans="1:41" ht="15.6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</row>
    <row r="228" spans="1:41" ht="15.6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</row>
    <row r="229" spans="1:41" ht="15.6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</row>
    <row r="230" spans="1:41" ht="15.6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</row>
    <row r="231" spans="1:41" ht="15.6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</row>
    <row r="232" spans="1:41" ht="15.6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</row>
    <row r="233" spans="1:41" ht="15.6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</row>
    <row r="234" spans="1:41" ht="15.6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</row>
    <row r="235" spans="1:41" ht="15.6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</row>
    <row r="236" spans="1:41" ht="15.6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</row>
    <row r="237" spans="1:41" ht="15.6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</row>
    <row r="238" spans="1:41" ht="15.6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</row>
    <row r="239" spans="1:41" ht="15.6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</row>
    <row r="240" spans="1:41" ht="15.6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</row>
    <row r="241" spans="1:41" ht="15.6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</row>
    <row r="242" spans="1:41" ht="15.6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</row>
    <row r="243" spans="1:41" ht="15.6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</row>
    <row r="244" spans="1:41" ht="15.6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</row>
    <row r="245" spans="1:41" ht="15.6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</row>
    <row r="246" spans="1:41" ht="15.6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</row>
    <row r="247" spans="1:41" ht="15.6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</row>
    <row r="248" spans="1:41" ht="15.6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</row>
    <row r="249" spans="1:41" ht="15.6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</row>
    <row r="250" spans="1:41" ht="15.6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</row>
    <row r="251" spans="1:41" ht="15.6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</row>
    <row r="252" spans="1:41" ht="15.6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</row>
    <row r="253" spans="1:41" ht="15.6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</row>
    <row r="254" spans="1:41" ht="15.6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</row>
    <row r="255" spans="1:41" ht="15.6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</row>
    <row r="256" spans="1:41" ht="15.6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</row>
    <row r="257" spans="1:41" ht="15.6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</row>
    <row r="258" spans="1:41" ht="15.6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</row>
    <row r="259" spans="1:41" ht="15.6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</row>
    <row r="260" spans="1:41" ht="15.6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</row>
    <row r="261" spans="1:41" ht="15.6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</row>
    <row r="262" spans="1:41" ht="15.6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</row>
    <row r="263" spans="1:41" ht="15.6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</row>
    <row r="264" spans="1:41" ht="15.6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</row>
    <row r="265" spans="1:41" ht="15.6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</row>
    <row r="266" spans="1:41" ht="15.6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</row>
    <row r="267" spans="1:41" ht="15.6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</row>
    <row r="268" spans="1:41" ht="15.6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</row>
    <row r="269" spans="1:41" ht="15.6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</row>
    <row r="270" spans="1:41" ht="15.6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</row>
    <row r="271" spans="1:41" ht="15.6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</row>
    <row r="272" spans="1:41" ht="15.6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</row>
    <row r="273" spans="1:41" ht="15.6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</row>
    <row r="274" spans="1:41" ht="15.6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</row>
    <row r="275" spans="1:41" ht="15.6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</row>
    <row r="276" spans="1:41" ht="15.6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</row>
    <row r="277" spans="1:41" ht="15.6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</row>
    <row r="278" spans="1:41" ht="15.6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</row>
    <row r="279" spans="1:41" ht="15.6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</row>
    <row r="280" spans="1:41" ht="15.6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</row>
    <row r="281" spans="1:41" ht="15.6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</row>
    <row r="282" spans="1:41" ht="15.6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</row>
    <row r="283" spans="1:41" ht="15.6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</row>
    <row r="284" spans="1:41" ht="15.6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</row>
    <row r="285" spans="1:41" ht="15.6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</row>
    <row r="286" spans="1:41" ht="15.6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</row>
    <row r="287" spans="1:41" ht="15.6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</row>
    <row r="288" spans="1:41" ht="15.6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</row>
    <row r="289" spans="1:41" ht="15.6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</row>
    <row r="290" spans="1:41" ht="15.6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</row>
    <row r="291" spans="1:41" ht="15.6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</row>
    <row r="292" spans="1:41" ht="15.6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</row>
    <row r="293" spans="1:41" ht="15.6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</row>
    <row r="294" spans="1:41" ht="15.6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</row>
    <row r="295" spans="1:41" ht="15.6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</row>
    <row r="296" spans="1:41" ht="15.6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</row>
    <row r="297" spans="1:41" ht="15.6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</row>
    <row r="298" spans="1:41" ht="15.6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</row>
    <row r="299" spans="1:41" ht="15.6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</row>
    <row r="300" spans="1:41" ht="15.6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</row>
    <row r="301" spans="1:41" ht="15.6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</row>
    <row r="302" spans="1:41" ht="15.6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</row>
    <row r="303" spans="1:41" ht="15.6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</row>
    <row r="304" spans="1:41" ht="15.6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</row>
    <row r="305" spans="1:41" ht="15.6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</row>
    <row r="306" spans="1:41" ht="15.6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</row>
    <row r="307" spans="1:41" ht="15.6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</row>
    <row r="308" spans="1:41" ht="15.6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</row>
    <row r="309" spans="1:41" ht="15.6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</row>
    <row r="310" spans="1:41" ht="15.6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</row>
    <row r="311" spans="1:41" ht="15.6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</row>
    <row r="312" spans="1:41" ht="15.6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</row>
    <row r="313" spans="1:41" ht="15.6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</row>
    <row r="314" spans="1:41" ht="15.6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</row>
    <row r="315" spans="1:41" ht="15.6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</row>
    <row r="316" spans="1:41" ht="15.6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</row>
    <row r="317" spans="1:41" ht="15.6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</row>
    <row r="318" spans="1:41" ht="15.6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</row>
    <row r="319" spans="1:41" ht="15.6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</row>
    <row r="320" spans="1:41" ht="15.6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</row>
    <row r="321" spans="1:41" ht="15.6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</row>
    <row r="322" spans="1:41" ht="15.6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</row>
    <row r="323" spans="1:41" ht="15.6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</row>
    <row r="324" spans="1:41" ht="15.6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</row>
    <row r="325" spans="1:41" ht="15.6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</row>
    <row r="326" spans="1:41" ht="15.6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</row>
    <row r="327" spans="1:41" ht="15.6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</row>
    <row r="328" spans="1:41" ht="15.6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</row>
    <row r="329" spans="1:41" ht="15.6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</row>
    <row r="330" spans="1:41" ht="15.6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</row>
    <row r="331" spans="1:41" ht="15.6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</row>
    <row r="332" spans="1:41" ht="15.6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</row>
    <row r="333" spans="1:41" ht="15.6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</row>
    <row r="334" spans="1:41" ht="15.6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</row>
    <row r="335" spans="1:41" ht="15.6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</row>
    <row r="336" spans="1:41" ht="15.6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</row>
    <row r="337" spans="1:41" ht="15.6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</row>
    <row r="338" spans="1:41" ht="15.6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</row>
    <row r="339" spans="1:41" ht="15.6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</row>
    <row r="340" spans="1:41" ht="15.6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</row>
    <row r="341" spans="1:41" ht="15.6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</row>
    <row r="342" spans="1:41" ht="15.6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</row>
    <row r="343" spans="1:41" ht="15.6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</row>
    <row r="344" spans="1:41" ht="15.6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</row>
    <row r="345" spans="1:41" ht="15.6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</row>
    <row r="346" spans="1:41" ht="15.6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</row>
    <row r="347" spans="1:41" ht="15.6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</row>
    <row r="348" spans="1:41" ht="15.6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</row>
    <row r="349" spans="1:41" ht="15.6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</row>
    <row r="350" spans="1:41" ht="15.6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</row>
    <row r="351" spans="1:41" ht="15.6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</row>
    <row r="352" spans="1:41" ht="15.6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</row>
    <row r="353" spans="1:41" ht="15.6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</row>
    <row r="354" spans="1:41" ht="15.6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</row>
    <row r="355" spans="1:41" ht="15.6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</row>
    <row r="356" spans="1:41" ht="15.6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</row>
    <row r="357" spans="1:41" ht="15.6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</row>
    <row r="358" spans="1:41" ht="15.6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</row>
    <row r="359" spans="1:41" ht="15.6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</row>
    <row r="360" spans="1:41" ht="15.6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</row>
    <row r="361" spans="1:41" ht="15.6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</row>
    <row r="362" spans="1:41" ht="15.6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</row>
    <row r="363" spans="1:41" ht="15.6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</row>
    <row r="364" spans="1:41" ht="15.6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</row>
    <row r="365" spans="1:41" ht="15.6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</row>
    <row r="366" spans="1:41" ht="15.6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</row>
    <row r="367" spans="1:41" ht="15.6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</row>
    <row r="368" spans="1:41" ht="15.6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</row>
    <row r="369" spans="1:41" ht="15.6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</row>
    <row r="370" spans="1:41" ht="15.6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</row>
    <row r="371" spans="1:41" ht="15.6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</row>
    <row r="372" spans="1:41" ht="15.6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</row>
    <row r="373" spans="1:41" ht="15.6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</row>
    <row r="374" spans="1:41" ht="15.6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</row>
    <row r="375" spans="1:41" ht="15.6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</row>
    <row r="376" spans="1:41" ht="15.6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</row>
    <row r="377" spans="1:41" ht="15.6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</row>
    <row r="378" spans="1:41" ht="15.6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</row>
    <row r="379" spans="1:41" ht="15.6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</row>
    <row r="380" spans="1:41" ht="15.6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</row>
    <row r="381" spans="1:41" ht="15.6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</row>
    <row r="382" spans="1:41" ht="15.6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</row>
    <row r="383" spans="1:41" ht="15.6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</row>
    <row r="384" spans="1:41" ht="15.6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</row>
    <row r="385" spans="1:41" ht="15.6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</row>
    <row r="386" spans="1:41" ht="15.6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</row>
    <row r="387" spans="1:41" ht="15.6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</row>
    <row r="388" spans="1:41" ht="15.6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</row>
    <row r="389" spans="1:41" ht="15.6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</row>
    <row r="390" spans="1:41" ht="15.6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</row>
    <row r="391" spans="1:41" ht="15.6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</row>
    <row r="392" spans="1:41" ht="15.6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</row>
    <row r="393" spans="1:41" ht="15.6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</row>
    <row r="394" spans="1:41" ht="15.6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</row>
    <row r="395" spans="1:41" ht="15.6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</row>
    <row r="396" spans="1:41" ht="15.6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</row>
    <row r="397" spans="1:41" ht="15.6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</row>
    <row r="398" spans="1:41" ht="15.6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</row>
    <row r="399" spans="1:41" ht="15.6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</row>
    <row r="400" spans="1:41" ht="15.6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</row>
    <row r="401" spans="1:41" ht="15.6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</row>
    <row r="402" spans="1:41" ht="15.6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</row>
    <row r="403" spans="1:41" ht="15.6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</row>
    <row r="404" spans="1:41" ht="15.6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</row>
    <row r="405" spans="1:41" ht="15.6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</row>
    <row r="406" spans="1:41" ht="15.6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</row>
    <row r="407" spans="1:41" ht="15.6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</row>
    <row r="408" spans="1:41" ht="15.6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</row>
    <row r="409" spans="1:41" ht="15.6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</row>
    <row r="410" spans="1:41" ht="15.6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</row>
    <row r="411" spans="1:41" ht="15.6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</row>
    <row r="412" spans="1:41" ht="15.6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</row>
    <row r="413" spans="1:41" ht="15.6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</row>
    <row r="414" spans="1:41" ht="15.6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</row>
    <row r="415" spans="1:41" ht="15.6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</row>
    <row r="416" spans="1:41" ht="15.6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</row>
    <row r="417" spans="1:41" ht="15.6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</row>
    <row r="418" spans="1:41" ht="15.6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</row>
    <row r="419" spans="1:41" ht="15.6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</row>
    <row r="420" spans="1:41" ht="15.6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</row>
    <row r="421" spans="1:41" ht="15.6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</row>
    <row r="422" spans="1:41" ht="15.6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</row>
    <row r="423" spans="1:41" ht="15.6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</row>
    <row r="424" spans="1:41" ht="15.6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</row>
    <row r="425" spans="1:41" ht="15.6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</row>
    <row r="426" spans="1:41" ht="15.6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</row>
    <row r="427" spans="1:41" ht="15.6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</row>
    <row r="428" spans="1:41" ht="15.6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</row>
    <row r="429" spans="1:41" ht="15.6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</row>
    <row r="430" spans="1:41" ht="15.6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</row>
    <row r="431" spans="1:41" ht="15.6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</row>
    <row r="432" spans="1:41" ht="15.6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</row>
    <row r="433" spans="1:41" ht="15.6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</row>
    <row r="434" spans="1:41" ht="15.6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</row>
    <row r="435" spans="1:41" ht="15.6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</row>
    <row r="436" spans="1:41" ht="15.6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</row>
    <row r="437" spans="1:41" ht="15.6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</row>
    <row r="438" spans="1:41" ht="15.6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</row>
    <row r="439" spans="1:41" ht="15.6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</row>
    <row r="440" spans="1:41" ht="15.6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</row>
    <row r="441" spans="1:41" ht="15.6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</row>
    <row r="442" spans="1:41" ht="15.6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</row>
    <row r="443" spans="1:41" ht="15.6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</row>
    <row r="444" spans="1:41" ht="15.6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</row>
    <row r="445" spans="1:41" ht="15.6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</row>
    <row r="446" spans="1:41" ht="15.6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</row>
    <row r="447" spans="1:41" ht="15.6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</row>
    <row r="448" spans="1:41" ht="15.6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</row>
    <row r="449" spans="1:41" ht="15.6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</row>
    <row r="450" spans="1:41" ht="15.6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</row>
    <row r="451" spans="1:41" ht="15.6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</row>
    <row r="452" spans="1:41" ht="15.6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</row>
    <row r="453" spans="1:41" ht="15.6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</row>
    <row r="454" spans="1:41" ht="15.6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</row>
    <row r="455" spans="1:41" ht="15.6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</row>
    <row r="456" spans="1:41" ht="15.6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</row>
    <row r="457" spans="1:41" ht="15.6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</row>
    <row r="458" spans="1:41" ht="15.6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</row>
    <row r="459" spans="1:41" ht="15.6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</row>
    <row r="460" spans="1:41" ht="15.6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</row>
    <row r="461" spans="1:41" ht="15.6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</row>
    <row r="462" spans="1:41" ht="15.6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</row>
    <row r="463" spans="1:41" ht="15.6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</row>
    <row r="464" spans="1:41" ht="15.6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</row>
    <row r="465" spans="1:41" ht="15.6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</row>
    <row r="466" spans="1:41" ht="15.6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</row>
    <row r="467" spans="1:41" ht="15.6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</row>
    <row r="468" spans="1:41" ht="15.6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</row>
    <row r="469" spans="1:41" ht="15.6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</row>
    <row r="470" spans="1:41" ht="15.6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</row>
    <row r="471" spans="1:41" ht="15.6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</row>
    <row r="472" spans="1:41" ht="15.6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</row>
    <row r="473" spans="1:41" ht="15.6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</row>
    <row r="474" spans="1:41" ht="15.6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</row>
    <row r="475" spans="1:41" ht="15.6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</row>
    <row r="476" spans="1:41" ht="15.6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</row>
    <row r="477" spans="1:41" ht="15.6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</row>
    <row r="478" spans="1:41" ht="15.6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</row>
    <row r="479" spans="1:41" ht="15.6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</row>
    <row r="480" spans="1:41" ht="15.6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</row>
    <row r="481" spans="1:41" ht="15.6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</row>
    <row r="482" spans="1:41" ht="15.6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</row>
    <row r="483" spans="1:41" ht="15.6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</row>
    <row r="484" spans="1:41" ht="15.6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</row>
    <row r="485" spans="1:41" ht="15.6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</row>
    <row r="486" spans="1:41" ht="15.6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</row>
    <row r="487" spans="1:41" ht="15.6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</row>
    <row r="488" spans="1:41" ht="15.6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</row>
    <row r="489" spans="1:41" ht="15.6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</row>
    <row r="490" spans="1:41" ht="15.6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</row>
    <row r="491" spans="1:41" ht="15.6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</row>
    <row r="492" spans="1:41" ht="15.6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</row>
    <row r="493" spans="1:41" ht="15.6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</row>
    <row r="494" spans="1:41" ht="15.6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</row>
    <row r="495" spans="1:41" ht="15.6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</row>
    <row r="496" spans="1:41" ht="15.6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</row>
    <row r="497" spans="1:41" ht="15.6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</row>
    <row r="498" spans="1:41" ht="15.6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</row>
    <row r="499" spans="1:41" ht="15.6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</row>
    <row r="500" spans="1:41" ht="15.6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</row>
    <row r="501" spans="1:41" ht="15.6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</row>
    <row r="502" spans="1:41" ht="15.6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</row>
    <row r="503" spans="1:41" ht="15.6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</row>
    <row r="504" spans="1:41" ht="15.6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</row>
    <row r="505" spans="1:41" ht="15.6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</row>
    <row r="506" spans="1:41" ht="15.6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</row>
    <row r="507" spans="1:41" ht="15.6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</row>
    <row r="508" spans="1:41" ht="15.6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</row>
    <row r="509" spans="1:41" ht="15.6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</row>
    <row r="510" spans="1:41" ht="15.6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</row>
    <row r="511" spans="1:41" ht="15.6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</row>
    <row r="512" spans="1:41" ht="15.6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</row>
    <row r="513" spans="1:41" ht="15.6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</row>
    <row r="514" spans="1:41" ht="15.6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</row>
    <row r="515" spans="1:41" ht="15.6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</row>
    <row r="516" spans="1:41" ht="15.6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</row>
    <row r="517" spans="1:41" ht="15.6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</row>
    <row r="518" spans="1:41" ht="15.6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</row>
    <row r="519" spans="1:41" ht="15.6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</row>
    <row r="520" spans="1:41" ht="15.6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</row>
    <row r="521" spans="1:41" ht="15.6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</row>
    <row r="522" spans="1:41" ht="15.6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</row>
    <row r="523" spans="1:41" ht="15.6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</row>
    <row r="524" spans="1:41" ht="15.6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</row>
    <row r="525" spans="1:41" ht="15.6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</row>
    <row r="526" spans="1:41" ht="15.6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</row>
    <row r="527" spans="1:41" ht="15.6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</row>
    <row r="528" spans="1:41" ht="15.6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</row>
    <row r="529" spans="1:41" ht="15.6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</row>
    <row r="530" spans="1:41" ht="15.6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</row>
    <row r="531" spans="1:41" ht="15.6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</row>
    <row r="532" spans="1:41" ht="15.6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</row>
    <row r="533" spans="1:41" ht="15.6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</row>
    <row r="534" spans="1:41" ht="15.6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</row>
    <row r="535" spans="1:41" ht="15.6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</row>
    <row r="536" spans="1:41" ht="15.6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</row>
    <row r="537" spans="1:41" ht="15.6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</row>
    <row r="538" spans="1:41" ht="15.6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</row>
    <row r="539" spans="1:41" ht="15.6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</row>
    <row r="540" spans="1:41" ht="15.6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</row>
    <row r="541" spans="1:41" ht="15.6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</row>
    <row r="542" spans="1:41" ht="15.6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</row>
    <row r="543" spans="1:41" ht="15.6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</row>
    <row r="544" spans="1:41" ht="15.6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</row>
    <row r="545" spans="1:41" ht="15.6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</row>
    <row r="546" spans="1:41" ht="15.6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</row>
    <row r="547" spans="1:41" ht="15.6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</row>
    <row r="548" spans="1:41" ht="15.6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</row>
    <row r="549" spans="1:41" ht="15.6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</row>
    <row r="550" spans="1:41" ht="15.6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</row>
    <row r="551" spans="1:41" ht="15.6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</row>
    <row r="552" spans="1:41" ht="15.6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</row>
    <row r="553" spans="1:41" ht="15.6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</row>
    <row r="554" spans="1:41" ht="15.6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</row>
    <row r="555" spans="1:41" ht="15.6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</row>
    <row r="556" spans="1:41" ht="15.6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</row>
    <row r="557" spans="1:41" ht="15.6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</row>
    <row r="558" spans="1:41" ht="15.6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</row>
    <row r="559" spans="1:41" ht="15.6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</row>
    <row r="560" spans="1:41" ht="15.6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</row>
    <row r="561" spans="1:41" ht="15.6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</row>
    <row r="562" spans="1:41" ht="15.6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</row>
    <row r="563" spans="1:41" ht="15.6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</row>
    <row r="564" spans="1:41" ht="15.6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</row>
    <row r="565" spans="1:41" ht="15.6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</row>
    <row r="566" spans="1:41" ht="15.6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</row>
    <row r="567" spans="1:41" ht="15.6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</row>
    <row r="568" spans="1:41" ht="15.6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</row>
    <row r="569" spans="1:41" ht="15.6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</row>
    <row r="570" spans="1:41" ht="15.6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</row>
    <row r="571" spans="1:41" ht="15.6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</row>
    <row r="572" spans="1:41" ht="15.6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</row>
    <row r="573" spans="1:41" ht="15.6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</row>
    <row r="574" spans="1:41" ht="15.6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</row>
    <row r="575" spans="1:41" ht="15.6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</row>
    <row r="576" spans="1:41" ht="15.6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</row>
    <row r="577" spans="1:41" ht="15.6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</row>
    <row r="578" spans="1:41" ht="15.6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</row>
    <row r="579" spans="1:41" ht="15.6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</row>
    <row r="580" spans="1:41" ht="15.6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</row>
    <row r="581" spans="1:41" ht="15.6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</row>
    <row r="582" spans="1:41" ht="15.6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</row>
    <row r="583" spans="1:41" ht="15.6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</row>
    <row r="584" spans="1:41" ht="15.6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</row>
    <row r="585" spans="1:41" ht="15.6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</row>
    <row r="586" spans="1:41" ht="15.6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</row>
    <row r="587" spans="1:41" ht="15.6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</row>
    <row r="588" spans="1:41" ht="15.6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</row>
    <row r="589" spans="1:41" ht="15.6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</row>
    <row r="590" spans="1:41" ht="15.6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</row>
    <row r="591" spans="1:41" ht="15.6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</row>
    <row r="592" spans="1:41" ht="15.6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</row>
    <row r="593" spans="1:41" ht="15.6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</row>
    <row r="594" spans="1:41" ht="15.6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</row>
    <row r="595" spans="1:41" ht="15.6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</row>
    <row r="596" spans="1:41" ht="15.6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</row>
    <row r="597" spans="1:41" ht="15.6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</row>
    <row r="598" spans="1:41" ht="15.6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</row>
    <row r="599" spans="1:41" ht="15.6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</row>
    <row r="600" spans="1:41" ht="15.6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</row>
    <row r="601" spans="1:41" ht="15.6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</row>
    <row r="602" spans="1:41" ht="15.6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</row>
    <row r="603" spans="1:41" ht="15.6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</row>
    <row r="604" spans="1:41" ht="15.6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</row>
    <row r="605" spans="1:41" ht="15.6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</row>
    <row r="606" spans="1:41" ht="15.6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</row>
    <row r="607" spans="1:41" ht="15.6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</row>
    <row r="608" spans="1:41" ht="15.6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</row>
    <row r="609" spans="1:41" ht="15.6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</row>
    <row r="610" spans="1:41" ht="15.6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</row>
    <row r="611" spans="1:41" ht="15.6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</row>
    <row r="612" spans="1:41" ht="15.6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</row>
    <row r="613" spans="1:41" ht="15.6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</row>
    <row r="614" spans="1:41" ht="15.6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</row>
    <row r="615" spans="1:41" ht="15.6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</row>
    <row r="616" spans="1:41" ht="15.6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</row>
    <row r="617" spans="1:41" ht="15.6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</row>
    <row r="618" spans="1:41" ht="15.6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</row>
    <row r="619" spans="1:41" ht="15.6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</row>
    <row r="620" spans="1:41" ht="15.6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</row>
    <row r="621" spans="1:41" ht="15.6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</row>
    <row r="622" spans="1:41" ht="15.6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</row>
    <row r="623" spans="1:41" ht="15.6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</row>
    <row r="624" spans="1:41" ht="15.6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</row>
    <row r="625" spans="1:41" ht="15.6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</row>
    <row r="626" spans="1:41" ht="15.6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</row>
    <row r="627" spans="1:41" ht="15.6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</row>
    <row r="628" spans="1:41" ht="15.6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</row>
    <row r="629" spans="1:41" ht="15.6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</row>
    <row r="630" spans="1:41" ht="15.6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</row>
    <row r="631" spans="1:41" ht="15.6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</row>
    <row r="632" spans="1:41" ht="15.6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</row>
    <row r="633" spans="1:41" ht="15.6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</row>
    <row r="634" spans="1:41" ht="15.6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</row>
    <row r="635" spans="1:41" ht="15.6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</row>
    <row r="636" spans="1:41" ht="15.6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</row>
    <row r="637" spans="1:41" ht="15.6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</row>
    <row r="638" spans="1:41" ht="15.6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</row>
    <row r="639" spans="1:41" ht="15.6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</row>
    <row r="640" spans="1:41" ht="15.6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</row>
    <row r="641" spans="1:41" ht="15.6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</row>
    <row r="642" spans="1:41" ht="15.6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</row>
    <row r="643" spans="1:41" ht="15.6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</row>
    <row r="644" spans="1:41" ht="15.6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</row>
    <row r="645" spans="1:41" ht="15.6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</row>
    <row r="646" spans="1:41" ht="15.6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</row>
    <row r="647" spans="1:41" ht="15.6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</row>
    <row r="648" spans="1:41" ht="15.6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</row>
    <row r="649" spans="1:41" ht="15.6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</row>
    <row r="650" spans="1:41" ht="15.6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</row>
    <row r="651" spans="1:41" ht="15.6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</row>
    <row r="652" spans="1:41" ht="15.6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</row>
    <row r="653" spans="1:41" ht="15.6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</row>
    <row r="654" spans="1:41" ht="15.6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</row>
    <row r="655" spans="1:41" ht="15.6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</row>
    <row r="656" spans="1:41" ht="15.6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</row>
    <row r="657" spans="1:41" ht="15.6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</row>
    <row r="658" spans="1:41" ht="15.6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</row>
    <row r="659" spans="1:41" ht="15.6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</row>
    <row r="660" spans="1:41" ht="15.6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</row>
    <row r="661" spans="1:41" ht="15.6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</row>
    <row r="662" spans="1:41" ht="15.6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</row>
    <row r="663" spans="1:41" ht="15.6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</row>
    <row r="664" spans="1:41" ht="15.6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</row>
    <row r="665" spans="1:41" ht="15.6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</row>
    <row r="666" spans="1:41" ht="15.6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"/>
    </row>
    <row r="667" spans="1:41" ht="15.6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"/>
    </row>
    <row r="668" spans="1:41" ht="15.6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</row>
    <row r="669" spans="1:41" ht="15.6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"/>
    </row>
    <row r="670" spans="1:41" ht="15.6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  <c r="AO670" s="1"/>
    </row>
    <row r="671" spans="1:41" ht="15.6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  <c r="AO671" s="1"/>
    </row>
    <row r="672" spans="1:41" ht="15.6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  <c r="AO672" s="1"/>
    </row>
    <row r="673" spans="1:41" ht="15.6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</row>
    <row r="674" spans="1:41" ht="15.6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  <c r="AO674" s="1"/>
    </row>
    <row r="675" spans="1:41" ht="15.6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  <c r="AO675" s="1"/>
    </row>
    <row r="676" spans="1:41" ht="15.6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"/>
    </row>
    <row r="677" spans="1:41" ht="15.6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"/>
    </row>
    <row r="678" spans="1:41" ht="15.6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  <c r="AO678" s="1"/>
    </row>
    <row r="679" spans="1:41" ht="15.6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"/>
    </row>
    <row r="680" spans="1:41" ht="15.6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</row>
    <row r="681" spans="1:41" ht="15.6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</row>
    <row r="682" spans="1:41" ht="15.6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</row>
    <row r="683" spans="1:41" ht="15.6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</row>
    <row r="684" spans="1:41" ht="15.6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</row>
    <row r="685" spans="1:41" ht="15.6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</row>
    <row r="686" spans="1:41" ht="15.6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</row>
    <row r="687" spans="1:41" ht="15.6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</row>
    <row r="688" spans="1:41" ht="15.6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</row>
    <row r="689" spans="1:41" ht="15.6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</row>
    <row r="690" spans="1:41" ht="15.6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</row>
    <row r="691" spans="1:41" ht="15.6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</row>
    <row r="692" spans="1:41" ht="15.6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</row>
    <row r="693" spans="1:41" ht="15.6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</row>
    <row r="694" spans="1:41" ht="15.6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</row>
    <row r="695" spans="1:41" ht="15.6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</row>
    <row r="696" spans="1:41" ht="15.6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</row>
    <row r="697" spans="1:41" ht="15.6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</row>
    <row r="698" spans="1:41" ht="15.6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</row>
    <row r="699" spans="1:41" ht="15.6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</row>
    <row r="700" spans="1:41" ht="15.6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</row>
    <row r="701" spans="1:41" ht="15.6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</row>
    <row r="702" spans="1:41" ht="15.6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</row>
    <row r="703" spans="1:41" ht="15.6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</row>
    <row r="704" spans="1:41" ht="15.6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</row>
    <row r="705" spans="1:41" ht="15.6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</row>
    <row r="706" spans="1:41" ht="15.6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</row>
    <row r="707" spans="1:41" ht="15.6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</row>
    <row r="708" spans="1:41" ht="15.6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</row>
    <row r="709" spans="1:41" ht="15.6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</row>
    <row r="710" spans="1:41" ht="15.6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</row>
    <row r="711" spans="1:41" ht="15.6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</row>
    <row r="712" spans="1:41" ht="15.6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</row>
    <row r="713" spans="1:41" ht="15.6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"/>
    </row>
    <row r="714" spans="1:41" ht="15.6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"/>
    </row>
    <row r="715" spans="1:41" ht="15.6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"/>
    </row>
    <row r="716" spans="1:41" ht="15.6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"/>
    </row>
    <row r="717" spans="1:41" ht="15.6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</row>
    <row r="718" spans="1:41" ht="15.6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"/>
    </row>
    <row r="719" spans="1:41" ht="15.6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"/>
    </row>
    <row r="720" spans="1:41" ht="15.6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"/>
    </row>
    <row r="721" spans="1:41" ht="15.6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</row>
    <row r="722" spans="1:41" ht="15.6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</row>
    <row r="723" spans="1:41" ht="15.6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</row>
    <row r="724" spans="1:41" ht="15.6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</row>
    <row r="725" spans="1:41" ht="15.6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  <c r="AO725" s="1"/>
    </row>
    <row r="726" spans="1:41" ht="15.6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  <c r="AO726" s="1"/>
    </row>
    <row r="727" spans="1:41" ht="15.6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  <c r="AO727" s="1"/>
    </row>
    <row r="728" spans="1:41" ht="15.6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  <c r="AO728" s="1"/>
    </row>
    <row r="729" spans="1:41" ht="15.6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  <c r="AO729" s="1"/>
    </row>
    <row r="730" spans="1:41" ht="15.6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N730" s="1"/>
      <c r="AO730" s="1"/>
    </row>
    <row r="731" spans="1:41" ht="15.6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N731" s="1"/>
      <c r="AO731" s="1"/>
    </row>
    <row r="732" spans="1:41" ht="15.6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</row>
    <row r="733" spans="1:41" ht="15.6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</row>
    <row r="734" spans="1:41" ht="15.6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</row>
    <row r="735" spans="1:41" ht="15.6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</row>
    <row r="736" spans="1:41" ht="15.6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</row>
    <row r="737" spans="1:41" ht="15.6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</row>
    <row r="738" spans="1:41" ht="15.6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</row>
    <row r="739" spans="1:41" ht="15.6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"/>
    </row>
    <row r="740" spans="1:41" ht="15.6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1"/>
    </row>
    <row r="741" spans="1:41" ht="15.6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"/>
    </row>
    <row r="742" spans="1:41" ht="15.6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/>
    </row>
    <row r="743" spans="1:41" ht="15.6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  <c r="AO743" s="1"/>
    </row>
    <row r="744" spans="1:41" ht="15.6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  <c r="AO744" s="1"/>
    </row>
    <row r="745" spans="1:41" ht="15.6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/>
    </row>
    <row r="746" spans="1:41" ht="15.6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  <c r="AO746" s="1"/>
    </row>
    <row r="747" spans="1:41" ht="15.6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  <c r="AO747" s="1"/>
    </row>
    <row r="748" spans="1:41" ht="15.6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  <c r="AN748" s="1"/>
      <c r="AO748" s="1"/>
    </row>
    <row r="749" spans="1:41" ht="15.6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/>
      <c r="AO749" s="1"/>
    </row>
    <row r="750" spans="1:41" ht="15.6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  <c r="AN750" s="1"/>
      <c r="AO750" s="1"/>
    </row>
    <row r="751" spans="1:41" ht="15.6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N751" s="1"/>
      <c r="AO751" s="1"/>
    </row>
    <row r="752" spans="1:41" ht="15.6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  <c r="AN752" s="1"/>
      <c r="AO752" s="1"/>
    </row>
    <row r="753" spans="1:41" ht="15.6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  <c r="AN753" s="1"/>
      <c r="AO753" s="1"/>
    </row>
    <row r="754" spans="1:41" ht="15.6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  <c r="AN754" s="1"/>
      <c r="AO754" s="1"/>
    </row>
    <row r="755" spans="1:41" ht="15.6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N755" s="1"/>
      <c r="AO755" s="1"/>
    </row>
    <row r="756" spans="1:41" ht="15.6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  <c r="AN756" s="1"/>
      <c r="AO756" s="1"/>
    </row>
    <row r="757" spans="1:41" ht="15.6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  <c r="AN757" s="1"/>
      <c r="AO757" s="1"/>
    </row>
    <row r="758" spans="1:41" ht="15.6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"/>
    </row>
    <row r="759" spans="1:41" ht="15.6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</row>
    <row r="760" spans="1:41" ht="15.6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"/>
    </row>
    <row r="761" spans="1:41" ht="15.6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</row>
    <row r="762" spans="1:41" ht="15.6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  <c r="AO762" s="1"/>
    </row>
    <row r="763" spans="1:41" ht="15.6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  <c r="AO763" s="1"/>
    </row>
    <row r="764" spans="1:41" ht="15.6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"/>
    </row>
    <row r="765" spans="1:41" ht="15.6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"/>
    </row>
    <row r="766" spans="1:41" ht="15.6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</row>
    <row r="767" spans="1:41" ht="15.6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  <c r="AN767" s="1"/>
      <c r="AO767" s="1"/>
    </row>
    <row r="768" spans="1:41" ht="15.6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N768" s="1"/>
      <c r="AO768" s="1"/>
    </row>
    <row r="769" spans="1:41" ht="15.6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  <c r="AN769" s="1"/>
      <c r="AO769" s="1"/>
    </row>
    <row r="770" spans="1:41" ht="15.6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  <c r="AN770" s="1"/>
      <c r="AO770" s="1"/>
    </row>
    <row r="771" spans="1:41" ht="15.6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  <c r="AN771" s="1"/>
      <c r="AO771" s="1"/>
    </row>
    <row r="772" spans="1:41" ht="15.6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  <c r="AN772" s="1"/>
      <c r="AO772" s="1"/>
    </row>
    <row r="773" spans="1:41" ht="15.6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  <c r="AN773" s="1"/>
      <c r="AO773" s="1"/>
    </row>
    <row r="774" spans="1:41" ht="15.6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  <c r="AN774" s="1"/>
      <c r="AO774" s="1"/>
    </row>
    <row r="775" spans="1:41" ht="15.6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  <c r="AN775" s="1"/>
      <c r="AO775" s="1"/>
    </row>
    <row r="776" spans="1:41" ht="15.6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  <c r="AN776" s="1"/>
      <c r="AO776" s="1"/>
    </row>
    <row r="777" spans="1:41" ht="15.6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N777" s="1"/>
      <c r="AO777" s="1"/>
    </row>
    <row r="778" spans="1:41" ht="15.6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  <c r="AN778" s="1"/>
      <c r="AO778" s="1"/>
    </row>
    <row r="779" spans="1:41" ht="15.6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  <c r="AN779" s="1"/>
      <c r="AO779" s="1"/>
    </row>
    <row r="780" spans="1:41" ht="15.6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  <c r="AN780" s="1"/>
      <c r="AO780" s="1"/>
    </row>
    <row r="781" spans="1:41" ht="15.6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N781" s="1"/>
      <c r="AO781" s="1"/>
    </row>
    <row r="782" spans="1:41" ht="15.6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N782" s="1"/>
      <c r="AO782" s="1"/>
    </row>
    <row r="783" spans="1:41" ht="15.6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  <c r="AO783" s="1"/>
    </row>
    <row r="784" spans="1:41" ht="15.6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</row>
    <row r="785" spans="1:41" ht="15.6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</row>
    <row r="786" spans="1:41" ht="15.6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</row>
    <row r="787" spans="1:41" ht="15.6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"/>
    </row>
    <row r="788" spans="1:41" ht="15.6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  <c r="AO788" s="1"/>
    </row>
    <row r="789" spans="1:41" ht="15.6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N789" s="1"/>
      <c r="AO789" s="1"/>
    </row>
    <row r="790" spans="1:41" ht="15.6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  <c r="AO790" s="1"/>
    </row>
    <row r="791" spans="1:41" ht="15.6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N791" s="1"/>
      <c r="AO791" s="1"/>
    </row>
    <row r="792" spans="1:41" ht="15.6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  <c r="AO792" s="1"/>
    </row>
    <row r="793" spans="1:41" ht="15.6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N793" s="1"/>
      <c r="AO793" s="1"/>
    </row>
    <row r="794" spans="1:41" ht="15.6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N794" s="1"/>
      <c r="AO794" s="1"/>
    </row>
    <row r="795" spans="1:41" ht="15.6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N795" s="1"/>
      <c r="AO795" s="1"/>
    </row>
    <row r="796" spans="1:41" ht="15.6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  <c r="AO796" s="1"/>
    </row>
    <row r="797" spans="1:41" ht="15.6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N797" s="1"/>
      <c r="AO797" s="1"/>
    </row>
    <row r="798" spans="1:41" ht="15.6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  <c r="AN798" s="1"/>
      <c r="AO798" s="1"/>
    </row>
    <row r="799" spans="1:41" ht="15.6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N799" s="1"/>
      <c r="AO799" s="1"/>
    </row>
    <row r="800" spans="1:41" ht="15.6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  <c r="AN800" s="1"/>
      <c r="AO800" s="1"/>
    </row>
    <row r="801" spans="1:41" ht="15.6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  <c r="AN801" s="1"/>
      <c r="AO801" s="1"/>
    </row>
    <row r="802" spans="1:41" ht="15.6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  <c r="AN802" s="1"/>
      <c r="AO802" s="1"/>
    </row>
    <row r="803" spans="1:41" ht="15.6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  <c r="AN803" s="1"/>
      <c r="AO803" s="1"/>
    </row>
    <row r="804" spans="1:41" ht="15.6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  <c r="AN804" s="1"/>
      <c r="AO804" s="1"/>
    </row>
    <row r="805" spans="1:41" ht="15.6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  <c r="AN805" s="1"/>
      <c r="AO805" s="1"/>
    </row>
    <row r="806" spans="1:41" ht="15.6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  <c r="AN806" s="1"/>
      <c r="AO806" s="1"/>
    </row>
    <row r="807" spans="1:41" ht="15.6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  <c r="AN807" s="1"/>
      <c r="AO807" s="1"/>
    </row>
    <row r="808" spans="1:41" ht="15.6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  <c r="AN808" s="1"/>
      <c r="AO808" s="1"/>
    </row>
    <row r="809" spans="1:41" ht="15.6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  <c r="AN809" s="1"/>
      <c r="AO809" s="1"/>
    </row>
    <row r="810" spans="1:41" ht="15.6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  <c r="AO810" s="1"/>
    </row>
    <row r="811" spans="1:41" ht="15.6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</row>
    <row r="812" spans="1:41" ht="15.6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</row>
    <row r="813" spans="1:41" ht="15.6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  <c r="AO813" s="1"/>
    </row>
    <row r="814" spans="1:41" ht="15.6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N814" s="1"/>
      <c r="AO814" s="1"/>
    </row>
    <row r="815" spans="1:41" ht="15.6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  <c r="AO815" s="1"/>
    </row>
    <row r="816" spans="1:41" ht="15.6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N816" s="1"/>
      <c r="AO816" s="1"/>
    </row>
    <row r="817" spans="1:41" ht="15.6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N817" s="1"/>
      <c r="AO817" s="1"/>
    </row>
    <row r="818" spans="1:41" ht="15.6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N818" s="1"/>
      <c r="AO818" s="1"/>
    </row>
    <row r="819" spans="1:41" ht="15.6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N819" s="1"/>
      <c r="AO819" s="1"/>
    </row>
    <row r="820" spans="1:41" ht="15.6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  <c r="AN820" s="1"/>
      <c r="AO820" s="1"/>
    </row>
    <row r="821" spans="1:41" ht="15.6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N821" s="1"/>
      <c r="AO821" s="1"/>
    </row>
    <row r="822" spans="1:41" ht="15.6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N822" s="1"/>
      <c r="AO822" s="1"/>
    </row>
    <row r="823" spans="1:41" ht="15.6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N823" s="1"/>
      <c r="AO823" s="1"/>
    </row>
    <row r="824" spans="1:41" ht="15.6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  <c r="AN824" s="1"/>
      <c r="AO824" s="1"/>
    </row>
    <row r="825" spans="1:41" ht="15.6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N825" s="1"/>
      <c r="AO825" s="1"/>
    </row>
    <row r="826" spans="1:41" ht="15.6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N826" s="1"/>
      <c r="AO826" s="1"/>
    </row>
    <row r="827" spans="1:41" ht="15.6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N827" s="1"/>
      <c r="AO827" s="1"/>
    </row>
    <row r="828" spans="1:41" ht="15.6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  <c r="AO828" s="1"/>
    </row>
    <row r="829" spans="1:41" ht="15.6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N829" s="1"/>
      <c r="AO829" s="1"/>
    </row>
    <row r="830" spans="1:41" ht="15.6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  <c r="AN830" s="1"/>
      <c r="AO830" s="1"/>
    </row>
    <row r="831" spans="1:41" ht="15.6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N831" s="1"/>
      <c r="AO831" s="1"/>
    </row>
    <row r="832" spans="1:41" ht="15.6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  <c r="AN832" s="1"/>
      <c r="AO832" s="1"/>
    </row>
    <row r="833" spans="1:41" ht="15.6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N833" s="1"/>
      <c r="AO833" s="1"/>
    </row>
    <row r="834" spans="1:41" ht="15.6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N834" s="1"/>
      <c r="AO834" s="1"/>
    </row>
    <row r="835" spans="1:41" ht="15.6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  <c r="AO835" s="1"/>
    </row>
    <row r="836" spans="1:41" ht="15.6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</row>
    <row r="837" spans="1:41" ht="15.6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</row>
    <row r="838" spans="1:41" ht="15.6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</row>
    <row r="839" spans="1:41" ht="15.6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</row>
    <row r="840" spans="1:41" ht="15.6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"/>
    </row>
    <row r="841" spans="1:41" ht="15.6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  <c r="AO841" s="1"/>
    </row>
    <row r="842" spans="1:41" ht="15.6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  <c r="AO842" s="1"/>
    </row>
    <row r="843" spans="1:41" ht="15.6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1"/>
      <c r="AO843" s="1"/>
    </row>
    <row r="844" spans="1:41" ht="15.6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  <c r="AN844" s="1"/>
      <c r="AO844" s="1"/>
    </row>
    <row r="845" spans="1:41" ht="15.6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  <c r="AO845" s="1"/>
    </row>
    <row r="846" spans="1:41" ht="15.6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1"/>
      <c r="AO846" s="1"/>
    </row>
    <row r="847" spans="1:41" ht="15.6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1"/>
      <c r="AO847" s="1"/>
    </row>
    <row r="848" spans="1:41" ht="15.6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1"/>
      <c r="AO848" s="1"/>
    </row>
    <row r="849" spans="1:41" ht="15.6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N849" s="1"/>
      <c r="AO849" s="1"/>
    </row>
    <row r="850" spans="1:41" ht="15.6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1"/>
      <c r="AO850" s="1"/>
    </row>
    <row r="851" spans="1:41" ht="15.6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1"/>
      <c r="AO851" s="1"/>
    </row>
    <row r="852" spans="1:41" ht="15.6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N852" s="1"/>
      <c r="AO852" s="1"/>
    </row>
    <row r="853" spans="1:41" ht="15.6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  <c r="AN853" s="1"/>
      <c r="AO853" s="1"/>
    </row>
    <row r="854" spans="1:41" ht="15.6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  <c r="AN854" s="1"/>
      <c r="AO854" s="1"/>
    </row>
    <row r="855" spans="1:41" ht="15.6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  <c r="AN855" s="1"/>
      <c r="AO855" s="1"/>
    </row>
    <row r="856" spans="1:41" ht="15.6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  <c r="AN856" s="1"/>
      <c r="AO856" s="1"/>
    </row>
    <row r="857" spans="1:41" ht="15.6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  <c r="AN857" s="1"/>
      <c r="AO857" s="1"/>
    </row>
    <row r="858" spans="1:41" ht="15.6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  <c r="AN858" s="1"/>
      <c r="AO858" s="1"/>
    </row>
    <row r="859" spans="1:41" ht="15.6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  <c r="AN859" s="1"/>
      <c r="AO859" s="1"/>
    </row>
    <row r="860" spans="1:41" ht="15.6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  <c r="AN860" s="1"/>
      <c r="AO860" s="1"/>
    </row>
    <row r="861" spans="1:41" ht="15.6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  <c r="AN861" s="1"/>
      <c r="AO861" s="1"/>
    </row>
    <row r="862" spans="1:41" ht="15.6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</row>
    <row r="863" spans="1:41" ht="15.6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</row>
    <row r="864" spans="1:41" ht="15.6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</row>
    <row r="865" spans="1:41" ht="15.6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</row>
    <row r="866" spans="1:41" ht="15.6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"/>
    </row>
    <row r="867" spans="1:41" ht="15.6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"/>
    </row>
    <row r="868" spans="1:41" ht="15.6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"/>
    </row>
    <row r="869" spans="1:41" ht="15.6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</row>
    <row r="870" spans="1:41" ht="15.6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</row>
    <row r="871" spans="1:41" ht="15.6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</row>
    <row r="872" spans="1:41" ht="15.6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</row>
    <row r="873" spans="1:41" ht="15.6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</row>
    <row r="874" spans="1:41" ht="15.6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</row>
    <row r="875" spans="1:41" ht="15.6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</row>
    <row r="876" spans="1:41" ht="15.6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</row>
    <row r="877" spans="1:41" ht="15.6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</row>
    <row r="878" spans="1:41" ht="15.6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</row>
    <row r="879" spans="1:41" ht="15.6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</row>
    <row r="880" spans="1:41" ht="15.6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</row>
    <row r="881" spans="1:41" ht="15.6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</row>
    <row r="882" spans="1:41" ht="15.6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</row>
    <row r="883" spans="1:41" ht="15.6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"/>
    </row>
    <row r="884" spans="1:41" ht="15.6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  <c r="AN884" s="1"/>
      <c r="AO884" s="1"/>
    </row>
    <row r="885" spans="1:41" ht="15.6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N885" s="1"/>
      <c r="AO885" s="1"/>
    </row>
    <row r="886" spans="1:41" ht="15.6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N886" s="1"/>
      <c r="AO886" s="1"/>
    </row>
    <row r="887" spans="1:41" ht="15.6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N887" s="1"/>
      <c r="AO887" s="1"/>
    </row>
    <row r="888" spans="1:41" ht="15.6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"/>
    </row>
    <row r="889" spans="1:41" ht="15.6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</row>
    <row r="890" spans="1:41" ht="15.6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"/>
    </row>
    <row r="891" spans="1:41" ht="15.6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"/>
    </row>
    <row r="892" spans="1:41" ht="15.6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"/>
    </row>
    <row r="893" spans="1:41" ht="15.6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  <c r="AO893" s="1"/>
    </row>
    <row r="894" spans="1:41" ht="15.6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1"/>
      <c r="AO894" s="1"/>
    </row>
    <row r="895" spans="1:41" ht="15.6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1"/>
      <c r="AO895" s="1"/>
    </row>
    <row r="896" spans="1:41" ht="15.6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1"/>
      <c r="AO896" s="1"/>
    </row>
    <row r="897" spans="1:41" ht="15.6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  <c r="AO897" s="1"/>
    </row>
    <row r="898" spans="1:41" ht="15.6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1"/>
      <c r="AO898" s="1"/>
    </row>
    <row r="899" spans="1:41" ht="15.6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1"/>
      <c r="AO899" s="1"/>
    </row>
    <row r="900" spans="1:41" ht="15.6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N900" s="1"/>
      <c r="AO900" s="1"/>
    </row>
    <row r="901" spans="1:41" ht="15.6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  <c r="AN901" s="1"/>
      <c r="AO901" s="1"/>
    </row>
    <row r="902" spans="1:41" ht="15.6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  <c r="AM902" s="1"/>
      <c r="AN902" s="1"/>
      <c r="AO902" s="1"/>
    </row>
    <row r="903" spans="1:41" ht="15.6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  <c r="AM903" s="1"/>
      <c r="AN903" s="1"/>
      <c r="AO903" s="1"/>
    </row>
    <row r="904" spans="1:41" ht="15.6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  <c r="AN904" s="1"/>
      <c r="AO904" s="1"/>
    </row>
    <row r="905" spans="1:41" ht="15.6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  <c r="AM905" s="1"/>
      <c r="AN905" s="1"/>
      <c r="AO905" s="1"/>
    </row>
    <row r="906" spans="1:41" ht="15.6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  <c r="AM906" s="1"/>
      <c r="AN906" s="1"/>
      <c r="AO906" s="1"/>
    </row>
    <row r="907" spans="1:41" ht="15.6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  <c r="AN907" s="1"/>
      <c r="AO907" s="1"/>
    </row>
    <row r="908" spans="1:41" ht="15.6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  <c r="AN908" s="1"/>
      <c r="AO908" s="1"/>
    </row>
    <row r="909" spans="1:41" ht="15.6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  <c r="AN909" s="1"/>
      <c r="AO909" s="1"/>
    </row>
    <row r="910" spans="1:41" ht="15.6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N910" s="1"/>
      <c r="AO910" s="1"/>
    </row>
    <row r="911" spans="1:41" ht="15.6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  <c r="AN911" s="1"/>
      <c r="AO911" s="1"/>
    </row>
    <row r="912" spans="1:41" ht="15.6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1"/>
      <c r="AO912" s="1"/>
    </row>
    <row r="913" spans="1:41" ht="15.6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1"/>
      <c r="AO913" s="1"/>
    </row>
    <row r="914" spans="1:41" ht="15.6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  <c r="AO914" s="1"/>
    </row>
    <row r="915" spans="1:41" ht="15.6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</row>
    <row r="916" spans="1:41" ht="15.6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</row>
    <row r="917" spans="1:41" ht="15.6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</row>
    <row r="918" spans="1:41" ht="15.6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</row>
    <row r="919" spans="1:41" ht="15.6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</row>
    <row r="920" spans="1:41" ht="15.6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</row>
  </sheetData>
  <mergeCells count="3">
    <mergeCell ref="A4:W4"/>
    <mergeCell ref="A1:W1"/>
    <mergeCell ref="A3:W3"/>
  </mergeCells>
  <phoneticPr fontId="0" type="noConversion"/>
  <printOptions horizontalCentered="1"/>
  <pageMargins left="0.75" right="0.75" top="0.75" bottom="0.75" header="0.5" footer="0"/>
  <pageSetup scale="59" fitToHeight="2" orientation="landscape" horizontalDpi="200" verticalDpi="200" r:id="rId1"/>
  <headerFooter alignWithMargins="0">
    <oddHeader>&amp;R&amp;"Times New Roman,Regular"&amp;12Volume 1, Exhibit 2
Supplemental Item S-9
Page &amp;P of &amp;N</oddHeader>
  </headerFooter>
  <rowBreaks count="1" manualBreakCount="1">
    <brk id="58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S-7</vt:lpstr>
      <vt:lpstr>S-8</vt:lpstr>
      <vt:lpstr>S-9</vt:lpstr>
      <vt:lpstr>'S-7'!Print_Area</vt:lpstr>
      <vt:lpstr>'S-8'!Print_Area</vt:lpstr>
      <vt:lpstr>'S-9'!Print_Area</vt:lpstr>
      <vt:lpstr>'S-9'!Print_Titles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2019-06-25T18:53:09Z</dcterms:created>
  <dcterms:modified xsi:type="dcterms:W3CDTF">2019-06-25T18:53:14Z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